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Горсреда улучшенная исходник" sheetId="1" r:id="rId1"/>
    <sheet name="Горсреда улучшенная для програм" sheetId="4" r:id="rId2"/>
    <sheet name="исходн." sheetId="3" r:id="rId3"/>
  </sheets>
  <calcPr calcId="152511" refMode="R1C1"/>
</workbook>
</file>

<file path=xl/calcChain.xml><?xml version="1.0" encoding="utf-8"?>
<calcChain xmlns="http://schemas.openxmlformats.org/spreadsheetml/2006/main">
  <c r="F50" i="1" l="1"/>
  <c r="F41" i="1"/>
  <c r="F44" i="4" l="1"/>
  <c r="F22" i="4"/>
  <c r="F13" i="4"/>
  <c r="E45" i="4"/>
  <c r="D45" i="4"/>
  <c r="H34" i="1"/>
  <c r="H27" i="1"/>
  <c r="H19" i="1"/>
  <c r="M33" i="1"/>
  <c r="M32" i="1"/>
  <c r="M31" i="1"/>
  <c r="M30" i="1"/>
  <c r="M26" i="1"/>
  <c r="M25" i="1"/>
  <c r="M24" i="1"/>
  <c r="M23" i="1"/>
  <c r="M22" i="1"/>
  <c r="M18" i="1"/>
  <c r="M17" i="1"/>
  <c r="M16" i="1"/>
  <c r="M15" i="1"/>
  <c r="M14" i="1"/>
  <c r="M13" i="1"/>
  <c r="M12" i="1"/>
  <c r="L33" i="1"/>
  <c r="L32" i="1"/>
  <c r="L31" i="1"/>
  <c r="L30" i="1"/>
  <c r="L26" i="1"/>
  <c r="L25" i="1"/>
  <c r="L24" i="1"/>
  <c r="L23" i="1"/>
  <c r="L22" i="1"/>
  <c r="L27" i="1" s="1"/>
  <c r="L18" i="1"/>
  <c r="L17" i="1"/>
  <c r="L16" i="1"/>
  <c r="L15" i="1"/>
  <c r="L14" i="1"/>
  <c r="L13" i="1"/>
  <c r="L12" i="1"/>
  <c r="K33" i="1"/>
  <c r="K32" i="1"/>
  <c r="K31" i="1"/>
  <c r="K30" i="1"/>
  <c r="K26" i="1"/>
  <c r="K25" i="1"/>
  <c r="K24" i="1"/>
  <c r="K23" i="1"/>
  <c r="K22" i="1"/>
  <c r="K18" i="1"/>
  <c r="K17" i="1"/>
  <c r="K16" i="1"/>
  <c r="K15" i="1"/>
  <c r="K14" i="1"/>
  <c r="K13" i="1"/>
  <c r="K12" i="1"/>
  <c r="N33" i="1"/>
  <c r="P33" i="1" s="1"/>
  <c r="N32" i="1"/>
  <c r="N31" i="1"/>
  <c r="N30" i="1"/>
  <c r="N26" i="1"/>
  <c r="N25" i="1"/>
  <c r="P25" i="1" s="1"/>
  <c r="N24" i="1"/>
  <c r="N23" i="1"/>
  <c r="N22" i="1"/>
  <c r="N18" i="1"/>
  <c r="N17" i="1"/>
  <c r="N16" i="1"/>
  <c r="N15" i="1"/>
  <c r="P15" i="1" s="1"/>
  <c r="N14" i="1"/>
  <c r="N13" i="1"/>
  <c r="N12" i="1"/>
  <c r="O34" i="1"/>
  <c r="O35" i="1" s="1"/>
  <c r="J34" i="1"/>
  <c r="I34" i="1"/>
  <c r="G34" i="1"/>
  <c r="F34" i="1"/>
  <c r="E34" i="1"/>
  <c r="J27" i="1"/>
  <c r="I27" i="1"/>
  <c r="G27" i="1"/>
  <c r="F27" i="1"/>
  <c r="E27" i="1"/>
  <c r="J19" i="1"/>
  <c r="I19" i="1"/>
  <c r="G19" i="1"/>
  <c r="F19" i="1"/>
  <c r="E19" i="1"/>
  <c r="P31" i="1"/>
  <c r="M34" i="1" l="1"/>
  <c r="N27" i="1"/>
  <c r="K34" i="1"/>
  <c r="L34" i="1"/>
  <c r="M27" i="1"/>
  <c r="K27" i="1"/>
  <c r="F35" i="1"/>
  <c r="I35" i="1"/>
  <c r="H35" i="1"/>
  <c r="E35" i="1"/>
  <c r="G35" i="1"/>
  <c r="J35" i="1"/>
  <c r="P23" i="1"/>
  <c r="N34" i="1"/>
  <c r="P13" i="1"/>
  <c r="P16" i="1"/>
  <c r="P32" i="1"/>
  <c r="L19" i="1"/>
  <c r="N19" i="1"/>
  <c r="P26" i="1"/>
  <c r="P24" i="1"/>
  <c r="P22" i="1"/>
  <c r="P14" i="1"/>
  <c r="K19" i="1"/>
  <c r="M19" i="1"/>
  <c r="P18" i="1"/>
  <c r="P12" i="1"/>
  <c r="P17" i="1"/>
  <c r="P30" i="1"/>
  <c r="M35" i="1" l="1"/>
  <c r="F35" i="4"/>
  <c r="F28" i="4"/>
  <c r="N35" i="1"/>
  <c r="K35" i="1"/>
  <c r="P34" i="1"/>
  <c r="L35" i="1"/>
  <c r="P27" i="1"/>
  <c r="P19" i="1"/>
  <c r="H34" i="3"/>
  <c r="E34" i="3"/>
  <c r="H33" i="3"/>
  <c r="E33" i="3"/>
  <c r="I33" i="3" s="1"/>
  <c r="H32" i="3"/>
  <c r="E32" i="3"/>
  <c r="H31" i="3"/>
  <c r="E31" i="3"/>
  <c r="I31" i="3" s="1"/>
  <c r="H30" i="3"/>
  <c r="E30" i="3"/>
  <c r="H29" i="3"/>
  <c r="E29" i="3"/>
  <c r="I29" i="3" s="1"/>
  <c r="H28" i="3"/>
  <c r="E28" i="3"/>
  <c r="H27" i="3"/>
  <c r="E27" i="3"/>
  <c r="I27" i="3" s="1"/>
  <c r="D25" i="1" s="1"/>
  <c r="H26" i="3"/>
  <c r="E26" i="3"/>
  <c r="H25" i="3"/>
  <c r="E25" i="3"/>
  <c r="I25" i="3" s="1"/>
  <c r="D23" i="1" s="1"/>
  <c r="H24" i="3"/>
  <c r="E24" i="3"/>
  <c r="H23" i="3"/>
  <c r="E23" i="3"/>
  <c r="I23" i="3" s="1"/>
  <c r="D22" i="1" s="1"/>
  <c r="H22" i="3"/>
  <c r="E22" i="3"/>
  <c r="H21" i="3"/>
  <c r="E21" i="3"/>
  <c r="I21" i="3" s="1"/>
  <c r="D15" i="1" s="1"/>
  <c r="H20" i="3"/>
  <c r="E20" i="3"/>
  <c r="H19" i="3"/>
  <c r="E19" i="3"/>
  <c r="I19" i="3" s="1"/>
  <c r="D13" i="1" s="1"/>
  <c r="H18" i="3"/>
  <c r="E18" i="3"/>
  <c r="H17" i="3"/>
  <c r="E17" i="3"/>
  <c r="I17" i="3" s="1"/>
  <c r="H16" i="3"/>
  <c r="E16" i="3"/>
  <c r="H15" i="3"/>
  <c r="E15" i="3"/>
  <c r="I15" i="3" s="1"/>
  <c r="H14" i="3"/>
  <c r="E14" i="3"/>
  <c r="H13" i="3"/>
  <c r="E13" i="3"/>
  <c r="I13" i="3" s="1"/>
  <c r="H12" i="3"/>
  <c r="E12" i="3"/>
  <c r="H11" i="3"/>
  <c r="E11" i="3"/>
  <c r="I11" i="3" s="1"/>
  <c r="H10" i="3"/>
  <c r="E10" i="3"/>
  <c r="H9" i="3"/>
  <c r="E9" i="3"/>
  <c r="I9" i="3" s="1"/>
  <c r="H8" i="3"/>
  <c r="E8" i="3"/>
  <c r="H7" i="3"/>
  <c r="E7" i="3"/>
  <c r="I7" i="3" s="1"/>
  <c r="H6" i="3"/>
  <c r="E6" i="3"/>
  <c r="H5" i="3"/>
  <c r="E5" i="3"/>
  <c r="I5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H4" i="3"/>
  <c r="E4" i="3"/>
  <c r="I4" i="3" l="1"/>
  <c r="D17" i="1"/>
  <c r="I6" i="3"/>
  <c r="I8" i="3"/>
  <c r="I10" i="3"/>
  <c r="I12" i="3"/>
  <c r="I14" i="3"/>
  <c r="I16" i="3"/>
  <c r="I18" i="3"/>
  <c r="I20" i="3"/>
  <c r="I22" i="3"/>
  <c r="D12" i="1" s="1"/>
  <c r="I24" i="3"/>
  <c r="I26" i="3"/>
  <c r="I28" i="3"/>
  <c r="I30" i="3"/>
  <c r="I32" i="3"/>
  <c r="D33" i="1" s="1"/>
  <c r="I34" i="3"/>
  <c r="D26" i="1" s="1"/>
  <c r="P35" i="1"/>
  <c r="F45" i="4"/>
  <c r="G45" i="4" s="1"/>
  <c r="D24" i="1" l="1"/>
  <c r="D27" i="1" s="1"/>
  <c r="D18" i="1"/>
  <c r="D32" i="1"/>
  <c r="D30" i="1"/>
  <c r="D14" i="1"/>
  <c r="H45" i="4"/>
  <c r="D19" i="1" l="1"/>
  <c r="D34" i="1"/>
  <c r="D35" i="1"/>
</calcChain>
</file>

<file path=xl/sharedStrings.xml><?xml version="1.0" encoding="utf-8"?>
<sst xmlns="http://schemas.openxmlformats.org/spreadsheetml/2006/main" count="158" uniqueCount="93">
  <si>
    <t>Наименование муниципального образования</t>
  </si>
  <si>
    <t>Наименование населенного пункта с численностью населения свыше 1000 человек</t>
  </si>
  <si>
    <t>Площадь дворовых территорий, кв.м.</t>
  </si>
  <si>
    <t xml:space="preserve">Количество жителей, чел. </t>
  </si>
  <si>
    <t>Муниципальный район Кигинский район Республики Башкортостан</t>
  </si>
  <si>
    <t>село Верхние Киги</t>
  </si>
  <si>
    <t>Микрорайон 1</t>
  </si>
  <si>
    <t>Микрорайон 2</t>
  </si>
  <si>
    <t xml:space="preserve">Микрорайон 3 </t>
  </si>
  <si>
    <t>Микрорайон 4</t>
  </si>
  <si>
    <t>Микрорайон 5</t>
  </si>
  <si>
    <t>Микрорайон 6</t>
  </si>
  <si>
    <t>Микрорайон 7</t>
  </si>
  <si>
    <t>Микрорайон 8</t>
  </si>
  <si>
    <t>Микрорайон 9</t>
  </si>
  <si>
    <t>Микрорайон 10</t>
  </si>
  <si>
    <t>Микрорайон 11</t>
  </si>
  <si>
    <t>Микрорайон 12</t>
  </si>
  <si>
    <t>Микрорайон 13</t>
  </si>
  <si>
    <t>Микрорайон 14</t>
  </si>
  <si>
    <t>Микрорайон 15</t>
  </si>
  <si>
    <t>Микрорайон 16</t>
  </si>
  <si>
    <t>Микрорайон 17</t>
  </si>
  <si>
    <t>Микрорайон 18</t>
  </si>
  <si>
    <t>Микрорайон 19</t>
  </si>
  <si>
    <t>Ленина 89</t>
  </si>
  <si>
    <t>Ленина 110</t>
  </si>
  <si>
    <t>Ленина 112</t>
  </si>
  <si>
    <t>Ленина 114</t>
  </si>
  <si>
    <t>Ленина 116</t>
  </si>
  <si>
    <t>Ленина 120</t>
  </si>
  <si>
    <t>Ленина 122</t>
  </si>
  <si>
    <t>Майская 55</t>
  </si>
  <si>
    <t>Электрическая 1</t>
  </si>
  <si>
    <t>Электрическая 3</t>
  </si>
  <si>
    <t>Салавата 10/1</t>
  </si>
  <si>
    <t>Ибрагимова,</t>
  </si>
  <si>
    <t>№</t>
  </si>
  <si>
    <t>Адрес</t>
  </si>
  <si>
    <t>Размеры дома</t>
  </si>
  <si>
    <t>Размеры придомовой территории с учетом дома</t>
  </si>
  <si>
    <t xml:space="preserve">Уточненная придомовая площадь </t>
  </si>
  <si>
    <t>L,м</t>
  </si>
  <si>
    <t>B,м</t>
  </si>
  <si>
    <t>S,m2</t>
  </si>
  <si>
    <t>площ. М2</t>
  </si>
  <si>
    <t>Итого</t>
  </si>
  <si>
    <t>Расчет придомовых территорий МКД  обслуживаемых ООО Коммунальщик"</t>
  </si>
  <si>
    <t>2020 год</t>
  </si>
  <si>
    <t>2021 год</t>
  </si>
  <si>
    <t>Ибрагимова, 38 "Б"</t>
  </si>
  <si>
    <t>Площадь ремонта дорожных покрытий, кв.м.</t>
  </si>
  <si>
    <t>Площадь ремонта тротуаров, кв.м.</t>
  </si>
  <si>
    <t>ИТОГО 2020 г</t>
  </si>
  <si>
    <t>ИТОГО 2021 г</t>
  </si>
  <si>
    <t>2022 год</t>
  </si>
  <si>
    <t>ИТОГО 2022 г</t>
  </si>
  <si>
    <t>«Формирование современной городской среды на территории муниципального района</t>
  </si>
  <si>
    <t>к муниципальной программе</t>
  </si>
  <si>
    <t xml:space="preserve">                                                                                               </t>
  </si>
  <si>
    <t>Приложение № 7</t>
  </si>
  <si>
    <t xml:space="preserve"> Территория многоквартирных домов</t>
  </si>
  <si>
    <t>Адресный перечень всех дворовых территорий  МКД, нуждающихся в благоустройстве и подлежащих благоустройству в период 2018-2022 гг, исходя из минимального перечня работ по благоустройству</t>
  </si>
  <si>
    <t>стоимость столбов со светильн. т.руб.</t>
  </si>
  <si>
    <t>стоимость комплекта  урна+скамейка, т.руб.</t>
  </si>
  <si>
    <t>стоимость ремонта тротуаров, т.руб.</t>
  </si>
  <si>
    <t>стоимость ремонта  дорожных покрытий, т.руб</t>
  </si>
  <si>
    <t>столбы со светильниками, шт.</t>
  </si>
  <si>
    <t>Стоимость ремонта детских и спорт площадок, т.руб</t>
  </si>
  <si>
    <t>Итого стоимость  ремонта, т.руб.</t>
  </si>
  <si>
    <t>Установка  урн, шт</t>
  </si>
  <si>
    <t>Установка скамеек, шт</t>
  </si>
  <si>
    <t xml:space="preserve">Формирование современной городской среды </t>
  </si>
  <si>
    <t>на территории муниципального района Кигинский район</t>
  </si>
  <si>
    <t xml:space="preserve"> Территория МКД с. Верхние Киги</t>
  </si>
  <si>
    <t>ИТОГО 2020 год</t>
  </si>
  <si>
    <t>Детская площадка около дома Микрорайон 12</t>
  </si>
  <si>
    <t>Спортивная детская площадка около дома Микрорайон 1</t>
  </si>
  <si>
    <t>Итого 2021 год</t>
  </si>
  <si>
    <t>2023 год</t>
  </si>
  <si>
    <t>2024 год</t>
  </si>
  <si>
    <t>Детская площадка около дома по ул. Майская 55</t>
  </si>
  <si>
    <t>Детская площадка около дама по ул. Ленина 114</t>
  </si>
  <si>
    <t>ИТОГО 2022 год</t>
  </si>
  <si>
    <t>Итого 2023 год</t>
  </si>
  <si>
    <t>ИТОГО 2024 год</t>
  </si>
  <si>
    <t>Местный бюджет (5%), т.руб.</t>
  </si>
  <si>
    <t>Внебюджетные средства (1%) т.руб.</t>
  </si>
  <si>
    <t>Республиканский бюджет(94%), т.руб.</t>
  </si>
  <si>
    <t>«Реализация проектов по комплексному благоустройству дворовых территорий  МР</t>
  </si>
  <si>
    <t xml:space="preserve"> Республики Башкортостан на 2020 - 2024 годы"</t>
  </si>
  <si>
    <t xml:space="preserve"> Кигинский район Республики Башкортостан на 2020-2024 годы"</t>
  </si>
  <si>
    <t>Кигинский район Республики Башкортостан на 2020-2024 годы "Башкирские дворики""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</si>
</sst>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0" fillId="0" borderId="5" xfId="0" applyBorder="1" applyAlignme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3" fontId="0" fillId="0" borderId="1" xfId="0" applyNumberFormat="1" applyBorder="1"/>
    <xf numFmtId="0" fontId="3" fillId="0" borderId="1" xfId="0" applyFont="1" applyFill="1" applyBorder="1"/>
    <xf numFmtId="3" fontId="1" fillId="0" borderId="1" xfId="0" applyNumberFormat="1" applyFont="1" applyBorder="1"/>
    <xf numFmtId="0" fontId="3" fillId="0" borderId="1" xfId="0" applyFont="1" applyBorder="1"/>
    <xf numFmtId="0" fontId="0" fillId="0" borderId="4" xfId="0" applyBorder="1"/>
    <xf numFmtId="0" fontId="0" fillId="0" borderId="3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/>
    <xf numFmtId="0" fontId="0" fillId="0" borderId="3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164" fontId="0" fillId="0" borderId="1" xfId="0" applyNumberFormat="1" applyBorder="1"/>
    <xf numFmtId="164" fontId="1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2" fillId="0" borderId="3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Font="1"/>
    <xf numFmtId="0" fontId="4" fillId="0" borderId="1" xfId="0" applyFont="1" applyBorder="1" applyAlignment="1">
      <alignment horizontal="left" vertical="center" textRotation="90" wrapText="1"/>
    </xf>
    <xf numFmtId="0" fontId="1" fillId="0" borderId="1" xfId="0" applyFont="1" applyBorder="1"/>
    <xf numFmtId="0" fontId="10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topLeftCell="A16" workbookViewId="0">
      <selection activeCell="Q50" sqref="Q50"/>
    </sheetView>
  </sheetViews>
  <sheetFormatPr defaultRowHeight="15" x14ac:dyDescent="0.25"/>
  <cols>
    <col min="1" max="1" width="20.5703125" customWidth="1"/>
    <col min="2" max="2" width="12.85546875" customWidth="1"/>
    <col min="3" max="3" width="22.28515625" customWidth="1"/>
    <col min="4" max="4" width="10.42578125" customWidth="1"/>
    <col min="5" max="5" width="8.140625" customWidth="1"/>
    <col min="6" max="6" width="11.140625" customWidth="1"/>
    <col min="7" max="8" width="9.5703125" customWidth="1"/>
    <col min="9" max="9" width="9.7109375" customWidth="1"/>
    <col min="10" max="10" width="7.5703125" customWidth="1"/>
    <col min="11" max="11" width="11" hidden="1" customWidth="1"/>
    <col min="12" max="13" width="9.42578125" hidden="1" customWidth="1"/>
    <col min="14" max="15" width="8.140625" hidden="1" customWidth="1"/>
    <col min="16" max="16" width="10.42578125" customWidth="1"/>
  </cols>
  <sheetData>
    <row r="1" spans="1:16" ht="15.75" x14ac:dyDescent="0.25">
      <c r="F1" t="s">
        <v>60</v>
      </c>
      <c r="G1" s="22"/>
      <c r="H1" s="22"/>
      <c r="I1" s="23"/>
      <c r="J1" s="23"/>
      <c r="K1" s="23"/>
      <c r="L1" s="23"/>
      <c r="M1" s="23"/>
      <c r="N1" s="24"/>
      <c r="O1" s="24"/>
      <c r="P1" s="24"/>
    </row>
    <row r="2" spans="1:16" ht="15.75" x14ac:dyDescent="0.25">
      <c r="F2" t="s">
        <v>58</v>
      </c>
      <c r="G2" s="22"/>
      <c r="H2" s="22"/>
      <c r="I2" s="23"/>
      <c r="J2" s="23"/>
      <c r="K2" s="23"/>
      <c r="L2" s="23"/>
      <c r="M2" s="23"/>
      <c r="N2" s="24"/>
      <c r="O2" s="24"/>
      <c r="P2" s="24"/>
    </row>
    <row r="3" spans="1:16" ht="15.75" x14ac:dyDescent="0.25">
      <c r="F3" t="s">
        <v>72</v>
      </c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5.75" customHeight="1" x14ac:dyDescent="0.25">
      <c r="F4" s="46" t="s">
        <v>73</v>
      </c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15.75" customHeight="1" x14ac:dyDescent="0.25">
      <c r="F5" s="46" t="s">
        <v>90</v>
      </c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9.75" customHeight="1" x14ac:dyDescent="0.25">
      <c r="G6" s="16" t="s">
        <v>59</v>
      </c>
      <c r="H6" s="16"/>
    </row>
    <row r="7" spans="1:16" ht="19.5" x14ac:dyDescent="0.35">
      <c r="A7" s="47" t="s">
        <v>57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 ht="19.5" x14ac:dyDescent="0.35">
      <c r="A8" s="47" t="s">
        <v>91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9.5" x14ac:dyDescent="0.35">
      <c r="A9" s="48" t="s">
        <v>61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6" ht="126" customHeight="1" x14ac:dyDescent="0.25">
      <c r="A10" s="27" t="s">
        <v>0</v>
      </c>
      <c r="B10" s="27" t="s">
        <v>1</v>
      </c>
      <c r="C10" s="27" t="s">
        <v>62</v>
      </c>
      <c r="D10" s="27" t="s">
        <v>2</v>
      </c>
      <c r="E10" s="28" t="s">
        <v>3</v>
      </c>
      <c r="F10" s="27" t="s">
        <v>51</v>
      </c>
      <c r="G10" s="27" t="s">
        <v>52</v>
      </c>
      <c r="H10" s="27" t="s">
        <v>71</v>
      </c>
      <c r="I10" s="29" t="s">
        <v>70</v>
      </c>
      <c r="J10" s="27" t="s">
        <v>67</v>
      </c>
      <c r="K10" s="27" t="s">
        <v>66</v>
      </c>
      <c r="L10" s="27" t="s">
        <v>65</v>
      </c>
      <c r="M10" s="27" t="s">
        <v>64</v>
      </c>
      <c r="N10" s="27" t="s">
        <v>63</v>
      </c>
      <c r="O10" s="27" t="s">
        <v>68</v>
      </c>
      <c r="P10" s="27" t="s">
        <v>69</v>
      </c>
    </row>
    <row r="11" spans="1:16" ht="15" customHeight="1" x14ac:dyDescent="0.25">
      <c r="A11" s="43" t="s">
        <v>4</v>
      </c>
      <c r="B11" s="43" t="s">
        <v>5</v>
      </c>
      <c r="C11" s="21" t="s">
        <v>48</v>
      </c>
      <c r="D11" s="1"/>
      <c r="E11" s="1"/>
      <c r="F11" s="1"/>
      <c r="G11" s="1"/>
      <c r="H11" s="1"/>
      <c r="I11" s="1"/>
      <c r="J11" s="1"/>
      <c r="K11" s="25"/>
      <c r="L11" s="25"/>
      <c r="M11" s="25"/>
      <c r="N11" s="25"/>
      <c r="O11" s="1"/>
      <c r="P11" s="1"/>
    </row>
    <row r="12" spans="1:16" x14ac:dyDescent="0.25">
      <c r="A12" s="44"/>
      <c r="B12" s="44"/>
      <c r="C12" s="3" t="s">
        <v>20</v>
      </c>
      <c r="D12" s="9">
        <f>исходн.!I22</f>
        <v>832.5</v>
      </c>
      <c r="E12" s="1">
        <v>30</v>
      </c>
      <c r="F12" s="9">
        <v>460</v>
      </c>
      <c r="G12" s="9">
        <v>95</v>
      </c>
      <c r="H12" s="1">
        <v>2</v>
      </c>
      <c r="I12" s="1">
        <v>2</v>
      </c>
      <c r="J12" s="1">
        <v>1</v>
      </c>
      <c r="K12" s="25">
        <f t="shared" ref="K12:K18" si="0">F12*997.57/1000</f>
        <v>458.88220000000001</v>
      </c>
      <c r="L12" s="25">
        <f t="shared" ref="L12:L18" si="1">G12*586.01/1000</f>
        <v>55.670949999999998</v>
      </c>
      <c r="M12" s="25">
        <f t="shared" ref="M12:M18" si="2">I12*(3550+2340)/1000</f>
        <v>11.78</v>
      </c>
      <c r="N12" s="25">
        <f t="shared" ref="N12:N18" si="3">J12*15000/1000</f>
        <v>15</v>
      </c>
      <c r="O12" s="9"/>
      <c r="P12" s="25">
        <f t="shared" ref="P12:P18" si="4">N12+M12+L12+K12+O12</f>
        <v>541.33315000000005</v>
      </c>
    </row>
    <row r="13" spans="1:16" x14ac:dyDescent="0.25">
      <c r="A13" s="44"/>
      <c r="B13" s="44"/>
      <c r="C13" s="3" t="s">
        <v>21</v>
      </c>
      <c r="D13" s="9">
        <f>исходн.!I19</f>
        <v>1174</v>
      </c>
      <c r="E13" s="1">
        <v>29</v>
      </c>
      <c r="F13" s="9">
        <v>400</v>
      </c>
      <c r="G13" s="9">
        <v>145</v>
      </c>
      <c r="H13" s="1">
        <v>2</v>
      </c>
      <c r="I13" s="1">
        <v>2</v>
      </c>
      <c r="J13" s="1">
        <v>1</v>
      </c>
      <c r="K13" s="25">
        <f t="shared" si="0"/>
        <v>399.02800000000002</v>
      </c>
      <c r="L13" s="25">
        <f t="shared" si="1"/>
        <v>84.97144999999999</v>
      </c>
      <c r="M13" s="25">
        <f t="shared" si="2"/>
        <v>11.78</v>
      </c>
      <c r="N13" s="25">
        <f t="shared" si="3"/>
        <v>15</v>
      </c>
      <c r="O13" s="9"/>
      <c r="P13" s="25">
        <f t="shared" si="4"/>
        <v>510.77945</v>
      </c>
    </row>
    <row r="14" spans="1:16" x14ac:dyDescent="0.25">
      <c r="A14" s="44"/>
      <c r="B14" s="44"/>
      <c r="C14" s="3" t="s">
        <v>22</v>
      </c>
      <c r="D14" s="9">
        <f>исходн.!I20</f>
        <v>1157.8800000000001</v>
      </c>
      <c r="E14" s="1">
        <v>22</v>
      </c>
      <c r="F14" s="9">
        <v>496</v>
      </c>
      <c r="G14" s="9">
        <v>113</v>
      </c>
      <c r="H14" s="1">
        <v>2</v>
      </c>
      <c r="I14" s="1">
        <v>2</v>
      </c>
      <c r="J14" s="1">
        <v>1</v>
      </c>
      <c r="K14" s="25">
        <f t="shared" si="0"/>
        <v>494.79472000000004</v>
      </c>
      <c r="L14" s="25">
        <f t="shared" si="1"/>
        <v>66.219130000000007</v>
      </c>
      <c r="M14" s="25">
        <f t="shared" si="2"/>
        <v>11.78</v>
      </c>
      <c r="N14" s="25">
        <f t="shared" si="3"/>
        <v>15</v>
      </c>
      <c r="O14" s="9"/>
      <c r="P14" s="25">
        <f t="shared" si="4"/>
        <v>587.79385000000002</v>
      </c>
    </row>
    <row r="15" spans="1:16" x14ac:dyDescent="0.25">
      <c r="A15" s="44"/>
      <c r="B15" s="44"/>
      <c r="C15" s="3" t="s">
        <v>23</v>
      </c>
      <c r="D15" s="9">
        <f>исходн.!I21</f>
        <v>4113.9000000000005</v>
      </c>
      <c r="E15" s="1">
        <v>34</v>
      </c>
      <c r="F15" s="9">
        <v>780</v>
      </c>
      <c r="G15" s="9">
        <v>110</v>
      </c>
      <c r="H15" s="1">
        <v>2</v>
      </c>
      <c r="I15" s="1">
        <v>2</v>
      </c>
      <c r="J15" s="1">
        <v>1</v>
      </c>
      <c r="K15" s="25">
        <f t="shared" si="0"/>
        <v>778.10460000000012</v>
      </c>
      <c r="L15" s="25">
        <f t="shared" si="1"/>
        <v>64.461100000000002</v>
      </c>
      <c r="M15" s="25">
        <f t="shared" si="2"/>
        <v>11.78</v>
      </c>
      <c r="N15" s="25">
        <f t="shared" si="3"/>
        <v>15</v>
      </c>
      <c r="O15" s="9">
        <v>350</v>
      </c>
      <c r="P15" s="25">
        <f t="shared" si="4"/>
        <v>1219.3457000000001</v>
      </c>
    </row>
    <row r="16" spans="1:16" x14ac:dyDescent="0.25">
      <c r="A16" s="44"/>
      <c r="B16" s="44"/>
      <c r="C16" s="3" t="s">
        <v>24</v>
      </c>
      <c r="D16" s="9">
        <v>833</v>
      </c>
      <c r="E16" s="1">
        <v>26</v>
      </c>
      <c r="F16" s="9">
        <v>396</v>
      </c>
      <c r="G16" s="9">
        <v>120</v>
      </c>
      <c r="H16" s="1">
        <v>2</v>
      </c>
      <c r="I16" s="1">
        <v>2</v>
      </c>
      <c r="J16" s="1">
        <v>1</v>
      </c>
      <c r="K16" s="25">
        <f t="shared" si="0"/>
        <v>395.03772000000004</v>
      </c>
      <c r="L16" s="25">
        <f t="shared" si="1"/>
        <v>70.32119999999999</v>
      </c>
      <c r="M16" s="25">
        <f t="shared" si="2"/>
        <v>11.78</v>
      </c>
      <c r="N16" s="25">
        <f t="shared" si="3"/>
        <v>15</v>
      </c>
      <c r="O16" s="9"/>
      <c r="P16" s="25">
        <f t="shared" si="4"/>
        <v>492.13892000000004</v>
      </c>
    </row>
    <row r="17" spans="1:16" x14ac:dyDescent="0.25">
      <c r="A17" s="44"/>
      <c r="B17" s="44"/>
      <c r="C17" s="3" t="s">
        <v>31</v>
      </c>
      <c r="D17" s="9">
        <f>исходн.!I7</f>
        <v>2019</v>
      </c>
      <c r="E17" s="1">
        <v>41</v>
      </c>
      <c r="F17" s="9">
        <v>550</v>
      </c>
      <c r="G17" s="9">
        <v>125</v>
      </c>
      <c r="H17" s="1">
        <v>2</v>
      </c>
      <c r="I17" s="1">
        <v>2</v>
      </c>
      <c r="J17" s="1">
        <v>1</v>
      </c>
      <c r="K17" s="25">
        <f t="shared" si="0"/>
        <v>548.6635</v>
      </c>
      <c r="L17" s="25">
        <f t="shared" si="1"/>
        <v>73.251249999999999</v>
      </c>
      <c r="M17" s="25">
        <f t="shared" si="2"/>
        <v>11.78</v>
      </c>
      <c r="N17" s="25">
        <f t="shared" si="3"/>
        <v>15</v>
      </c>
      <c r="O17" s="9"/>
      <c r="P17" s="25">
        <f t="shared" si="4"/>
        <v>648.69475</v>
      </c>
    </row>
    <row r="18" spans="1:16" x14ac:dyDescent="0.25">
      <c r="A18" s="44"/>
      <c r="B18" s="44"/>
      <c r="C18" s="3" t="s">
        <v>30</v>
      </c>
      <c r="D18" s="9">
        <f>исходн.!I8</f>
        <v>2359</v>
      </c>
      <c r="E18" s="1">
        <v>34</v>
      </c>
      <c r="F18" s="9">
        <v>300</v>
      </c>
      <c r="G18" s="9">
        <v>56</v>
      </c>
      <c r="H18" s="1">
        <v>4</v>
      </c>
      <c r="I18" s="1">
        <v>4</v>
      </c>
      <c r="J18" s="1">
        <v>1</v>
      </c>
      <c r="K18" s="25">
        <f t="shared" si="0"/>
        <v>299.27100000000002</v>
      </c>
      <c r="L18" s="25">
        <f t="shared" si="1"/>
        <v>32.816559999999996</v>
      </c>
      <c r="M18" s="25">
        <f t="shared" si="2"/>
        <v>23.56</v>
      </c>
      <c r="N18" s="25">
        <f t="shared" si="3"/>
        <v>15</v>
      </c>
      <c r="O18" s="9"/>
      <c r="P18" s="25">
        <f t="shared" si="4"/>
        <v>370.64756</v>
      </c>
    </row>
    <row r="19" spans="1:16" x14ac:dyDescent="0.25">
      <c r="A19" s="44"/>
      <c r="B19" s="44"/>
      <c r="C19" s="12" t="s">
        <v>53</v>
      </c>
      <c r="D19" s="9">
        <f t="shared" ref="D19:N19" si="5">SUM(D12:D18)</f>
        <v>12489.28</v>
      </c>
      <c r="E19" s="9">
        <f t="shared" si="5"/>
        <v>216</v>
      </c>
      <c r="F19" s="9">
        <f t="shared" si="5"/>
        <v>3382</v>
      </c>
      <c r="G19" s="9">
        <f t="shared" si="5"/>
        <v>764</v>
      </c>
      <c r="H19" s="9">
        <f t="shared" si="5"/>
        <v>16</v>
      </c>
      <c r="I19" s="9">
        <f t="shared" si="5"/>
        <v>16</v>
      </c>
      <c r="J19" s="9">
        <f t="shared" si="5"/>
        <v>7</v>
      </c>
      <c r="K19" s="25">
        <f t="shared" si="5"/>
        <v>3373.7817400000004</v>
      </c>
      <c r="L19" s="25">
        <f t="shared" si="5"/>
        <v>447.71163999999999</v>
      </c>
      <c r="M19" s="25">
        <f t="shared" si="5"/>
        <v>94.24</v>
      </c>
      <c r="N19" s="25">
        <f t="shared" si="5"/>
        <v>105</v>
      </c>
      <c r="O19" s="9"/>
      <c r="P19" s="25">
        <f>SUM(P12:P18)</f>
        <v>4370.7333800000006</v>
      </c>
    </row>
    <row r="20" spans="1:16" x14ac:dyDescent="0.25">
      <c r="A20" s="44"/>
      <c r="B20" s="44"/>
      <c r="C20" s="12"/>
      <c r="D20" s="9"/>
      <c r="E20" s="9"/>
      <c r="F20" s="9"/>
      <c r="G20" s="9"/>
      <c r="H20" s="9"/>
      <c r="I20" s="9"/>
      <c r="J20" s="9"/>
      <c r="K20" s="25"/>
      <c r="L20" s="25"/>
      <c r="M20" s="25"/>
      <c r="N20" s="25"/>
      <c r="O20" s="9"/>
      <c r="P20" s="9"/>
    </row>
    <row r="21" spans="1:16" x14ac:dyDescent="0.25">
      <c r="A21" s="44"/>
      <c r="B21" s="44"/>
      <c r="C21" s="21" t="s">
        <v>49</v>
      </c>
      <c r="D21" s="1"/>
      <c r="E21" s="1"/>
      <c r="F21" s="1"/>
      <c r="G21" s="1"/>
      <c r="H21" s="1"/>
      <c r="I21" s="1"/>
      <c r="J21" s="1"/>
      <c r="K21" s="25"/>
      <c r="L21" s="25"/>
      <c r="M21" s="25"/>
      <c r="N21" s="25"/>
      <c r="O21" s="1"/>
      <c r="P21" s="1"/>
    </row>
    <row r="22" spans="1:16" x14ac:dyDescent="0.25">
      <c r="A22" s="44"/>
      <c r="B22" s="44"/>
      <c r="C22" s="3" t="s">
        <v>25</v>
      </c>
      <c r="D22" s="9">
        <f>исходн.!I23</f>
        <v>976</v>
      </c>
      <c r="E22" s="1">
        <v>23</v>
      </c>
      <c r="F22" s="9">
        <v>502</v>
      </c>
      <c r="G22" s="9">
        <v>183</v>
      </c>
      <c r="H22" s="1">
        <v>2</v>
      </c>
      <c r="I22" s="1">
        <v>2</v>
      </c>
      <c r="J22" s="1">
        <v>1</v>
      </c>
      <c r="K22" s="25">
        <f t="shared" ref="K22:K26" si="6">F22*997.57/1000</f>
        <v>500.78014000000002</v>
      </c>
      <c r="L22" s="25">
        <f t="shared" ref="L22:L26" si="7">G22*586.01/1000</f>
        <v>107.23983</v>
      </c>
      <c r="M22" s="25">
        <f t="shared" ref="M22:M26" si="8">I22*(3550+2340)/1000</f>
        <v>11.78</v>
      </c>
      <c r="N22" s="25">
        <f t="shared" ref="N22:N26" si="9">J22*15000/1000</f>
        <v>15</v>
      </c>
      <c r="O22" s="9"/>
      <c r="P22" s="25">
        <f t="shared" ref="P22:P26" si="10">N22+M22+L22+K22+O22</f>
        <v>634.79997000000003</v>
      </c>
    </row>
    <row r="23" spans="1:16" x14ac:dyDescent="0.25">
      <c r="A23" s="44"/>
      <c r="B23" s="44"/>
      <c r="C23" s="3" t="s">
        <v>27</v>
      </c>
      <c r="D23" s="9">
        <f>исходн.!I25</f>
        <v>3145</v>
      </c>
      <c r="E23" s="1">
        <v>58</v>
      </c>
      <c r="F23" s="9">
        <v>615</v>
      </c>
      <c r="G23" s="9">
        <v>68</v>
      </c>
      <c r="H23" s="1">
        <v>4</v>
      </c>
      <c r="I23" s="1">
        <v>4</v>
      </c>
      <c r="J23" s="1">
        <v>1</v>
      </c>
      <c r="K23" s="25">
        <f t="shared" si="6"/>
        <v>613.50555000000008</v>
      </c>
      <c r="L23" s="25">
        <f t="shared" si="7"/>
        <v>39.848680000000002</v>
      </c>
      <c r="M23" s="25">
        <f t="shared" si="8"/>
        <v>23.56</v>
      </c>
      <c r="N23" s="25">
        <f t="shared" si="9"/>
        <v>15</v>
      </c>
      <c r="O23" s="9"/>
      <c r="P23" s="25">
        <f t="shared" si="10"/>
        <v>691.91423000000009</v>
      </c>
    </row>
    <row r="24" spans="1:16" x14ac:dyDescent="0.25">
      <c r="A24" s="44"/>
      <c r="B24" s="44"/>
      <c r="C24" s="3" t="s">
        <v>28</v>
      </c>
      <c r="D24" s="9">
        <f>исходн.!I26</f>
        <v>3535</v>
      </c>
      <c r="E24" s="1">
        <v>55</v>
      </c>
      <c r="F24" s="9">
        <v>981</v>
      </c>
      <c r="G24" s="9">
        <v>211</v>
      </c>
      <c r="H24" s="1">
        <v>4</v>
      </c>
      <c r="I24" s="1">
        <v>4</v>
      </c>
      <c r="J24" s="1">
        <v>1</v>
      </c>
      <c r="K24" s="25">
        <f t="shared" si="6"/>
        <v>978.61617000000001</v>
      </c>
      <c r="L24" s="25">
        <f t="shared" si="7"/>
        <v>123.64811</v>
      </c>
      <c r="M24" s="25">
        <f t="shared" si="8"/>
        <v>23.56</v>
      </c>
      <c r="N24" s="25">
        <f t="shared" si="9"/>
        <v>15</v>
      </c>
      <c r="O24" s="9">
        <v>350</v>
      </c>
      <c r="P24" s="25">
        <f t="shared" si="10"/>
        <v>1490.82428</v>
      </c>
    </row>
    <row r="25" spans="1:16" x14ac:dyDescent="0.25">
      <c r="A25" s="44"/>
      <c r="B25" s="44"/>
      <c r="C25" s="3" t="s">
        <v>29</v>
      </c>
      <c r="D25" s="9">
        <f>исходн.!I27</f>
        <v>3387.9</v>
      </c>
      <c r="E25" s="1">
        <v>33</v>
      </c>
      <c r="F25" s="9">
        <v>810</v>
      </c>
      <c r="G25" s="9">
        <v>110</v>
      </c>
      <c r="H25" s="1">
        <v>2</v>
      </c>
      <c r="I25" s="1">
        <v>2</v>
      </c>
      <c r="J25" s="1">
        <v>1</v>
      </c>
      <c r="K25" s="25">
        <f t="shared" si="6"/>
        <v>808.03170000000011</v>
      </c>
      <c r="L25" s="25">
        <f t="shared" si="7"/>
        <v>64.461100000000002</v>
      </c>
      <c r="M25" s="25">
        <f t="shared" si="8"/>
        <v>11.78</v>
      </c>
      <c r="N25" s="25">
        <f t="shared" si="9"/>
        <v>15</v>
      </c>
      <c r="O25" s="9"/>
      <c r="P25" s="25">
        <f t="shared" si="10"/>
        <v>899.27280000000007</v>
      </c>
    </row>
    <row r="26" spans="1:16" x14ac:dyDescent="0.25">
      <c r="A26" s="44"/>
      <c r="B26" s="44"/>
      <c r="C26" s="1" t="s">
        <v>50</v>
      </c>
      <c r="D26" s="9">
        <f>исходн.!I34</f>
        <v>3490</v>
      </c>
      <c r="E26" s="1">
        <v>50</v>
      </c>
      <c r="F26" s="9">
        <v>520</v>
      </c>
      <c r="G26" s="9">
        <v>96</v>
      </c>
      <c r="H26" s="1">
        <v>2</v>
      </c>
      <c r="I26" s="1">
        <v>2</v>
      </c>
      <c r="J26" s="1">
        <v>1</v>
      </c>
      <c r="K26" s="25">
        <f t="shared" si="6"/>
        <v>518.7364</v>
      </c>
      <c r="L26" s="25">
        <f t="shared" si="7"/>
        <v>56.256959999999999</v>
      </c>
      <c r="M26" s="25">
        <f t="shared" si="8"/>
        <v>11.78</v>
      </c>
      <c r="N26" s="25">
        <f t="shared" si="9"/>
        <v>15</v>
      </c>
      <c r="O26" s="9"/>
      <c r="P26" s="25">
        <f t="shared" si="10"/>
        <v>601.77336000000003</v>
      </c>
    </row>
    <row r="27" spans="1:16" x14ac:dyDescent="0.25">
      <c r="A27" s="44"/>
      <c r="B27" s="44"/>
      <c r="C27" s="12" t="s">
        <v>54</v>
      </c>
      <c r="D27" s="9">
        <f t="shared" ref="D27:N27" si="11">SUM(D22:D26)</f>
        <v>14533.9</v>
      </c>
      <c r="E27" s="9">
        <f t="shared" si="11"/>
        <v>219</v>
      </c>
      <c r="F27" s="9">
        <f t="shared" si="11"/>
        <v>3428</v>
      </c>
      <c r="G27" s="9">
        <f t="shared" si="11"/>
        <v>668</v>
      </c>
      <c r="H27" s="9">
        <f t="shared" si="11"/>
        <v>14</v>
      </c>
      <c r="I27" s="9">
        <f t="shared" si="11"/>
        <v>14</v>
      </c>
      <c r="J27" s="9">
        <f t="shared" si="11"/>
        <v>5</v>
      </c>
      <c r="K27" s="25">
        <f t="shared" si="11"/>
        <v>3419.6699600000002</v>
      </c>
      <c r="L27" s="25">
        <f t="shared" si="11"/>
        <v>391.45468</v>
      </c>
      <c r="M27" s="25">
        <f t="shared" si="11"/>
        <v>82.46</v>
      </c>
      <c r="N27" s="25">
        <f t="shared" si="11"/>
        <v>75</v>
      </c>
      <c r="O27" s="9"/>
      <c r="P27" s="25">
        <f>SUM(P22:P26)</f>
        <v>4318.58464</v>
      </c>
    </row>
    <row r="28" spans="1:16" x14ac:dyDescent="0.25">
      <c r="A28" s="44"/>
      <c r="B28" s="44"/>
      <c r="C28" s="12"/>
      <c r="D28" s="9"/>
      <c r="E28" s="9"/>
      <c r="F28" s="9"/>
      <c r="G28" s="9"/>
      <c r="H28" s="9"/>
      <c r="I28" s="9"/>
      <c r="J28" s="9"/>
      <c r="K28" s="25"/>
      <c r="L28" s="25"/>
      <c r="M28" s="25"/>
      <c r="N28" s="25"/>
      <c r="O28" s="9"/>
      <c r="P28" s="9"/>
    </row>
    <row r="29" spans="1:16" x14ac:dyDescent="0.25">
      <c r="A29" s="44"/>
      <c r="B29" s="44"/>
      <c r="C29" s="20" t="s">
        <v>55</v>
      </c>
      <c r="D29" s="9"/>
      <c r="E29" s="1"/>
      <c r="F29" s="9"/>
      <c r="G29" s="9"/>
      <c r="H29" s="9"/>
      <c r="I29" s="1"/>
      <c r="J29" s="1"/>
      <c r="K29" s="25"/>
      <c r="L29" s="25"/>
      <c r="M29" s="25"/>
      <c r="N29" s="25"/>
      <c r="O29" s="9"/>
      <c r="P29" s="9"/>
    </row>
    <row r="30" spans="1:16" x14ac:dyDescent="0.25">
      <c r="A30" s="44"/>
      <c r="B30" s="44"/>
      <c r="C30" s="3" t="s">
        <v>26</v>
      </c>
      <c r="D30" s="9">
        <f>исходн.!I20</f>
        <v>1157.8800000000001</v>
      </c>
      <c r="E30" s="1">
        <v>40</v>
      </c>
      <c r="F30" s="9">
        <v>964</v>
      </c>
      <c r="G30" s="9">
        <v>56</v>
      </c>
      <c r="H30" s="1">
        <v>4</v>
      </c>
      <c r="I30" s="1">
        <v>4</v>
      </c>
      <c r="J30" s="1">
        <v>1</v>
      </c>
      <c r="K30" s="25">
        <f t="shared" ref="K30:K33" si="12">F30*997.57/1000</f>
        <v>961.65748000000008</v>
      </c>
      <c r="L30" s="25">
        <f t="shared" ref="L30:L33" si="13">G30*586.01/1000</f>
        <v>32.816559999999996</v>
      </c>
      <c r="M30" s="25">
        <f t="shared" ref="M30:M33" si="14">I30*(3550+2340)/1000</f>
        <v>23.56</v>
      </c>
      <c r="N30" s="25">
        <f t="shared" ref="N30:N34" si="15">J30*15000/1000</f>
        <v>15</v>
      </c>
      <c r="O30" s="9"/>
      <c r="P30" s="25">
        <f>N30+M30+L30+K30</f>
        <v>1033.03404</v>
      </c>
    </row>
    <row r="31" spans="1:16" x14ac:dyDescent="0.25">
      <c r="A31" s="44"/>
      <c r="B31" s="44"/>
      <c r="C31" s="3" t="s">
        <v>35</v>
      </c>
      <c r="D31" s="9">
        <v>2752</v>
      </c>
      <c r="E31" s="1">
        <v>23</v>
      </c>
      <c r="F31" s="9">
        <v>380</v>
      </c>
      <c r="G31" s="9">
        <v>90</v>
      </c>
      <c r="H31" s="1">
        <v>2</v>
      </c>
      <c r="I31" s="1">
        <v>2</v>
      </c>
      <c r="J31" s="1">
        <v>1</v>
      </c>
      <c r="K31" s="25">
        <f t="shared" si="12"/>
        <v>379.07660000000004</v>
      </c>
      <c r="L31" s="25">
        <f t="shared" si="13"/>
        <v>52.740900000000003</v>
      </c>
      <c r="M31" s="25">
        <f t="shared" si="14"/>
        <v>11.78</v>
      </c>
      <c r="N31" s="25">
        <f t="shared" si="15"/>
        <v>15</v>
      </c>
      <c r="O31" s="9">
        <v>350</v>
      </c>
      <c r="P31" s="25">
        <f t="shared" ref="P31" si="16">N31+M31+L31+K31+O31</f>
        <v>808.59750000000008</v>
      </c>
    </row>
    <row r="32" spans="1:16" x14ac:dyDescent="0.25">
      <c r="A32" s="44"/>
      <c r="B32" s="44"/>
      <c r="C32" s="3" t="s">
        <v>32</v>
      </c>
      <c r="D32" s="9">
        <f>исходн.!I10</f>
        <v>1088.0000000000002</v>
      </c>
      <c r="E32" s="1">
        <v>51</v>
      </c>
      <c r="F32" s="9">
        <v>662</v>
      </c>
      <c r="G32" s="9">
        <v>65</v>
      </c>
      <c r="H32" s="1">
        <v>4</v>
      </c>
      <c r="I32" s="1">
        <v>4</v>
      </c>
      <c r="J32" s="1">
        <v>1</v>
      </c>
      <c r="K32" s="25">
        <f t="shared" si="12"/>
        <v>660.39134000000013</v>
      </c>
      <c r="L32" s="25">
        <f t="shared" si="13"/>
        <v>38.090650000000004</v>
      </c>
      <c r="M32" s="25">
        <f t="shared" si="14"/>
        <v>23.56</v>
      </c>
      <c r="N32" s="25">
        <f t="shared" si="15"/>
        <v>15</v>
      </c>
      <c r="O32" s="9">
        <v>350</v>
      </c>
      <c r="P32" s="25">
        <f>N32+M32+L32+K32+O32</f>
        <v>1087.0419900000002</v>
      </c>
    </row>
    <row r="33" spans="1:16" x14ac:dyDescent="0.25">
      <c r="A33" s="44"/>
      <c r="B33" s="44"/>
      <c r="C33" s="3" t="s">
        <v>34</v>
      </c>
      <c r="D33" s="9">
        <f>исходн.!I32</f>
        <v>1388</v>
      </c>
      <c r="E33" s="1">
        <v>40</v>
      </c>
      <c r="F33" s="9">
        <v>256</v>
      </c>
      <c r="G33" s="9">
        <v>25</v>
      </c>
      <c r="H33" s="1">
        <v>2</v>
      </c>
      <c r="I33" s="1">
        <v>2</v>
      </c>
      <c r="J33" s="1">
        <v>1</v>
      </c>
      <c r="K33" s="25">
        <f t="shared" si="12"/>
        <v>255.37792000000002</v>
      </c>
      <c r="L33" s="25">
        <f t="shared" si="13"/>
        <v>14.65025</v>
      </c>
      <c r="M33" s="25">
        <f t="shared" si="14"/>
        <v>11.78</v>
      </c>
      <c r="N33" s="25">
        <f t="shared" si="15"/>
        <v>15</v>
      </c>
      <c r="O33" s="9"/>
      <c r="P33" s="25">
        <f>N33+M33+L33+K33+O33</f>
        <v>296.80817000000002</v>
      </c>
    </row>
    <row r="34" spans="1:16" x14ac:dyDescent="0.25">
      <c r="A34" s="44"/>
      <c r="B34" s="44"/>
      <c r="C34" s="12" t="s">
        <v>56</v>
      </c>
      <c r="D34" s="9">
        <f t="shared" ref="D34:O34" si="17">SUM(D30:D33)</f>
        <v>6385.88</v>
      </c>
      <c r="E34" s="9">
        <f t="shared" si="17"/>
        <v>154</v>
      </c>
      <c r="F34" s="9">
        <f t="shared" si="17"/>
        <v>2262</v>
      </c>
      <c r="G34" s="9">
        <f t="shared" si="17"/>
        <v>236</v>
      </c>
      <c r="H34" s="9">
        <f t="shared" si="17"/>
        <v>12</v>
      </c>
      <c r="I34" s="9">
        <f t="shared" si="17"/>
        <v>12</v>
      </c>
      <c r="J34" s="9">
        <f t="shared" si="17"/>
        <v>4</v>
      </c>
      <c r="K34" s="25">
        <f t="shared" si="17"/>
        <v>2256.5033400000002</v>
      </c>
      <c r="L34" s="25">
        <f t="shared" si="17"/>
        <v>138.29836</v>
      </c>
      <c r="M34" s="25">
        <f t="shared" si="17"/>
        <v>70.679999999999993</v>
      </c>
      <c r="N34" s="25">
        <f t="shared" si="15"/>
        <v>60</v>
      </c>
      <c r="O34" s="9">
        <f t="shared" si="17"/>
        <v>700</v>
      </c>
      <c r="P34" s="25">
        <f>SUM(P30:P33)</f>
        <v>3225.4817000000003</v>
      </c>
    </row>
    <row r="35" spans="1:16" x14ac:dyDescent="0.25">
      <c r="A35" s="44"/>
      <c r="B35" s="44"/>
      <c r="C35" s="10" t="s">
        <v>46</v>
      </c>
      <c r="D35" s="11">
        <f>SUM(D11:D34)/2</f>
        <v>33409.06</v>
      </c>
      <c r="E35" s="11">
        <f>SUM(E11:E34)/2</f>
        <v>589</v>
      </c>
      <c r="F35" s="11">
        <f>SUM(F11:F34)/2</f>
        <v>9072</v>
      </c>
      <c r="G35" s="11">
        <f>SUM(G11:G34)/2</f>
        <v>1668</v>
      </c>
      <c r="H35" s="4">
        <f>SUM(H11:H34)/2</f>
        <v>42</v>
      </c>
      <c r="I35" s="11">
        <f>SUM(I11:I34)/2</f>
        <v>42</v>
      </c>
      <c r="J35" s="11">
        <f>SUM(J11:J34)/2</f>
        <v>16</v>
      </c>
      <c r="K35" s="26">
        <f>SUM(K11:K34)/2</f>
        <v>9049.9550400000007</v>
      </c>
      <c r="L35" s="26">
        <f>SUM(L11:L34)/2</f>
        <v>977.46468000000004</v>
      </c>
      <c r="M35" s="26">
        <f>SUM(M11:M34)/2</f>
        <v>247.37999999999994</v>
      </c>
      <c r="N35" s="26">
        <f>SUM(N11:N34)/2</f>
        <v>240</v>
      </c>
      <c r="O35" s="11">
        <f>SUM(O11:O34)/2</f>
        <v>1050</v>
      </c>
      <c r="P35" s="26">
        <f>SUM(P11:P34)/2</f>
        <v>11914.799720000001</v>
      </c>
    </row>
    <row r="36" spans="1:16" x14ac:dyDescent="0.25">
      <c r="A36" s="44"/>
      <c r="B36" s="44"/>
      <c r="C36" s="20" t="s">
        <v>79</v>
      </c>
      <c r="D36" s="9"/>
      <c r="E36" s="1"/>
      <c r="F36" s="25"/>
    </row>
    <row r="37" spans="1:16" x14ac:dyDescent="0.25">
      <c r="A37" s="44"/>
      <c r="B37" s="44"/>
      <c r="C37" s="3" t="s">
        <v>26</v>
      </c>
      <c r="D37" s="9">
        <v>2395</v>
      </c>
      <c r="E37" s="1">
        <v>40</v>
      </c>
      <c r="F37" s="25">
        <v>586</v>
      </c>
      <c r="G37" s="9">
        <v>56</v>
      </c>
      <c r="H37" s="1">
        <v>2</v>
      </c>
      <c r="I37" s="1">
        <v>2</v>
      </c>
      <c r="J37" s="1">
        <v>1</v>
      </c>
    </row>
    <row r="38" spans="1:16" x14ac:dyDescent="0.25">
      <c r="A38" s="44"/>
      <c r="B38" s="44"/>
      <c r="C38" s="3" t="s">
        <v>27</v>
      </c>
      <c r="D38" s="9">
        <v>3806</v>
      </c>
      <c r="E38" s="1">
        <v>58</v>
      </c>
      <c r="F38" s="25">
        <v>957</v>
      </c>
      <c r="G38" s="9">
        <v>90</v>
      </c>
      <c r="H38" s="1">
        <v>2</v>
      </c>
      <c r="I38" s="1">
        <v>2</v>
      </c>
      <c r="J38" s="1">
        <v>1</v>
      </c>
    </row>
    <row r="39" spans="1:16" x14ac:dyDescent="0.25">
      <c r="A39" s="44"/>
      <c r="B39" s="44"/>
      <c r="C39" s="3" t="s">
        <v>31</v>
      </c>
      <c r="D39" s="9">
        <v>1566</v>
      </c>
      <c r="E39" s="1">
        <v>41</v>
      </c>
      <c r="F39" s="25">
        <v>864</v>
      </c>
      <c r="G39" s="9">
        <v>65</v>
      </c>
      <c r="H39" s="1">
        <v>2</v>
      </c>
      <c r="I39" s="1">
        <v>2</v>
      </c>
      <c r="J39" s="1">
        <v>1</v>
      </c>
    </row>
    <row r="40" spans="1:16" x14ac:dyDescent="0.25">
      <c r="A40" s="44"/>
      <c r="B40" s="44"/>
      <c r="C40" s="3" t="s">
        <v>30</v>
      </c>
      <c r="D40" s="9">
        <v>2773</v>
      </c>
      <c r="E40" s="1">
        <v>34</v>
      </c>
      <c r="F40" s="25">
        <v>594</v>
      </c>
      <c r="G40" s="9">
        <v>25</v>
      </c>
      <c r="H40" s="1">
        <v>2</v>
      </c>
      <c r="I40" s="1">
        <v>2</v>
      </c>
      <c r="J40" s="1">
        <v>1</v>
      </c>
    </row>
    <row r="41" spans="1:16" x14ac:dyDescent="0.25">
      <c r="A41" s="44"/>
      <c r="B41" s="44"/>
      <c r="C41" s="12" t="s">
        <v>84</v>
      </c>
      <c r="D41" s="11"/>
      <c r="E41" s="40"/>
      <c r="F41" s="26">
        <f>SUM(F37:F40)</f>
        <v>3001</v>
      </c>
    </row>
    <row r="42" spans="1:16" x14ac:dyDescent="0.25">
      <c r="A42" s="44"/>
      <c r="B42" s="44"/>
      <c r="C42" s="12"/>
      <c r="D42" s="9"/>
      <c r="E42" s="1"/>
      <c r="F42" s="25"/>
    </row>
    <row r="43" spans="1:16" x14ac:dyDescent="0.25">
      <c r="A43" s="44"/>
      <c r="B43" s="44"/>
      <c r="C43" s="20" t="s">
        <v>80</v>
      </c>
      <c r="D43" s="9"/>
      <c r="E43" s="1"/>
      <c r="F43" s="25"/>
    </row>
    <row r="44" spans="1:16" x14ac:dyDescent="0.25">
      <c r="A44" s="44"/>
      <c r="B44" s="44"/>
      <c r="C44" s="1" t="s">
        <v>50</v>
      </c>
      <c r="D44" s="9">
        <v>3494</v>
      </c>
      <c r="E44" s="1">
        <v>50</v>
      </c>
      <c r="F44" s="25">
        <v>694</v>
      </c>
      <c r="G44" s="9">
        <v>56</v>
      </c>
      <c r="H44" s="1">
        <v>2</v>
      </c>
      <c r="I44" s="1">
        <v>2</v>
      </c>
      <c r="J44" s="1">
        <v>1</v>
      </c>
    </row>
    <row r="45" spans="1:16" x14ac:dyDescent="0.25">
      <c r="A45" s="44"/>
      <c r="B45" s="44"/>
      <c r="C45" s="3" t="s">
        <v>35</v>
      </c>
      <c r="D45" s="9">
        <v>2752</v>
      </c>
      <c r="E45" s="1">
        <v>23</v>
      </c>
      <c r="F45" s="25">
        <v>657</v>
      </c>
      <c r="G45" s="9">
        <v>90</v>
      </c>
      <c r="H45" s="1">
        <v>2</v>
      </c>
      <c r="I45" s="1">
        <v>2</v>
      </c>
      <c r="J45" s="1">
        <v>1</v>
      </c>
    </row>
    <row r="46" spans="1:16" x14ac:dyDescent="0.25">
      <c r="A46" s="44"/>
      <c r="B46" s="44"/>
      <c r="C46" s="3" t="s">
        <v>32</v>
      </c>
      <c r="D46" s="9">
        <v>3342</v>
      </c>
      <c r="E46" s="1">
        <v>51</v>
      </c>
      <c r="F46" s="25">
        <v>523</v>
      </c>
      <c r="G46" s="9">
        <v>65</v>
      </c>
      <c r="H46" s="1">
        <v>2</v>
      </c>
      <c r="I46" s="1">
        <v>2</v>
      </c>
      <c r="J46" s="1">
        <v>1</v>
      </c>
    </row>
    <row r="47" spans="1:16" ht="39" x14ac:dyDescent="0.25">
      <c r="A47" s="44"/>
      <c r="B47" s="44"/>
      <c r="C47" s="33" t="s">
        <v>81</v>
      </c>
      <c r="D47" s="9"/>
      <c r="E47" s="1"/>
      <c r="F47" s="25">
        <v>800</v>
      </c>
      <c r="G47" s="9">
        <v>56</v>
      </c>
      <c r="H47" s="1">
        <v>2</v>
      </c>
      <c r="I47" s="1">
        <v>2</v>
      </c>
      <c r="J47" s="1">
        <v>1</v>
      </c>
    </row>
    <row r="48" spans="1:16" x14ac:dyDescent="0.25">
      <c r="A48" s="44"/>
      <c r="B48" s="44"/>
      <c r="C48" s="3" t="s">
        <v>34</v>
      </c>
      <c r="D48" s="9">
        <v>1388</v>
      </c>
      <c r="E48" s="1">
        <v>40</v>
      </c>
      <c r="F48" s="25">
        <v>326</v>
      </c>
      <c r="G48" s="9">
        <v>90</v>
      </c>
      <c r="H48" s="1">
        <v>2</v>
      </c>
      <c r="I48" s="1">
        <v>2</v>
      </c>
      <c r="J48" s="1">
        <v>1</v>
      </c>
    </row>
    <row r="49" spans="1:10" x14ac:dyDescent="0.25">
      <c r="A49" s="44"/>
      <c r="B49" s="44"/>
      <c r="C49" s="3" t="s">
        <v>33</v>
      </c>
      <c r="D49" s="9">
        <v>1388</v>
      </c>
      <c r="E49" s="1">
        <v>25</v>
      </c>
      <c r="F49" s="25">
        <v>582</v>
      </c>
      <c r="G49" s="9">
        <v>65</v>
      </c>
      <c r="H49" s="1">
        <v>2</v>
      </c>
      <c r="I49" s="1">
        <v>2</v>
      </c>
      <c r="J49" s="1">
        <v>1</v>
      </c>
    </row>
    <row r="50" spans="1:10" x14ac:dyDescent="0.25">
      <c r="A50" s="44"/>
      <c r="B50" s="44"/>
      <c r="C50" s="12" t="s">
        <v>85</v>
      </c>
      <c r="D50" s="9"/>
      <c r="E50" s="9"/>
      <c r="F50" s="25">
        <f>SUM(F44:F49)</f>
        <v>3582</v>
      </c>
    </row>
    <row r="51" spans="1:10" x14ac:dyDescent="0.25">
      <c r="A51" s="44"/>
      <c r="B51" s="44"/>
    </row>
    <row r="52" spans="1:10" x14ac:dyDescent="0.25">
      <c r="A52" s="44"/>
      <c r="B52" s="44"/>
    </row>
    <row r="53" spans="1:10" x14ac:dyDescent="0.25">
      <c r="A53" s="44"/>
      <c r="B53" s="44"/>
    </row>
    <row r="54" spans="1:10" x14ac:dyDescent="0.25">
      <c r="A54" s="17"/>
      <c r="B54" s="17"/>
    </row>
    <row r="55" spans="1:10" x14ac:dyDescent="0.25">
      <c r="A55" s="14"/>
      <c r="B55" s="14"/>
    </row>
    <row r="56" spans="1:10" x14ac:dyDescent="0.25">
      <c r="A56" s="13"/>
      <c r="B56" s="13"/>
    </row>
  </sheetData>
  <mergeCells count="7">
    <mergeCell ref="F4:P4"/>
    <mergeCell ref="F5:P5"/>
    <mergeCell ref="B11:B53"/>
    <mergeCell ref="A11:A53"/>
    <mergeCell ref="A7:P7"/>
    <mergeCell ref="A8:P8"/>
    <mergeCell ref="A9:P9"/>
  </mergeCells>
  <pageMargins left="0.70866141732283472" right="0.31496062992125984" top="0.74803149606299213" bottom="0.74803149606299213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C30" sqref="C30:F44"/>
    </sheetView>
  </sheetViews>
  <sheetFormatPr defaultRowHeight="15" x14ac:dyDescent="0.25"/>
  <cols>
    <col min="1" max="1" width="16.140625" customWidth="1"/>
    <col min="2" max="2" width="10.28515625" customWidth="1"/>
    <col min="3" max="3" width="22.42578125" customWidth="1"/>
    <col min="4" max="4" width="7.28515625" customWidth="1"/>
    <col min="5" max="5" width="4.5703125" customWidth="1"/>
    <col min="6" max="6" width="9" customWidth="1"/>
    <col min="7" max="7" width="8.140625" customWidth="1"/>
    <col min="8" max="8" width="7.42578125" customWidth="1"/>
    <col min="9" max="9" width="6.7109375" customWidth="1"/>
  </cols>
  <sheetData>
    <row r="1" spans="1:9" ht="15.75" customHeight="1" x14ac:dyDescent="0.25"/>
    <row r="2" spans="1:9" x14ac:dyDescent="0.25">
      <c r="A2" s="45" t="s">
        <v>89</v>
      </c>
      <c r="B2" s="45"/>
      <c r="C2" s="45"/>
      <c r="D2" s="45"/>
      <c r="E2" s="45"/>
      <c r="F2" s="45"/>
      <c r="G2" s="45"/>
      <c r="H2" s="45"/>
      <c r="I2" s="45"/>
    </row>
    <row r="3" spans="1:9" x14ac:dyDescent="0.25">
      <c r="A3" s="45" t="s">
        <v>92</v>
      </c>
      <c r="B3" s="45"/>
      <c r="C3" s="45"/>
      <c r="D3" s="45"/>
      <c r="E3" s="45"/>
      <c r="F3" s="45"/>
      <c r="G3" s="45"/>
      <c r="H3" s="45"/>
      <c r="I3" s="45"/>
    </row>
    <row r="4" spans="1:9" x14ac:dyDescent="0.25">
      <c r="A4" s="41" t="s">
        <v>74</v>
      </c>
      <c r="B4" s="42"/>
      <c r="C4" s="42"/>
      <c r="D4" s="42"/>
      <c r="E4" s="42"/>
      <c r="F4" s="42"/>
      <c r="G4" s="38"/>
      <c r="H4" s="38"/>
      <c r="I4" s="38"/>
    </row>
    <row r="5" spans="1:9" ht="126.75" customHeight="1" x14ac:dyDescent="0.25">
      <c r="A5" s="15" t="s">
        <v>0</v>
      </c>
      <c r="B5" s="15" t="s">
        <v>1</v>
      </c>
      <c r="C5" s="39" t="s">
        <v>62</v>
      </c>
      <c r="D5" s="18" t="s">
        <v>2</v>
      </c>
      <c r="E5" s="19" t="s">
        <v>3</v>
      </c>
      <c r="F5" s="18" t="s">
        <v>69</v>
      </c>
      <c r="G5" s="30" t="s">
        <v>88</v>
      </c>
      <c r="H5" s="30" t="s">
        <v>86</v>
      </c>
      <c r="I5" s="18" t="s">
        <v>87</v>
      </c>
    </row>
    <row r="6" spans="1:9" ht="15" customHeight="1" x14ac:dyDescent="0.25">
      <c r="A6" s="43" t="s">
        <v>4</v>
      </c>
      <c r="B6" s="43" t="s">
        <v>5</v>
      </c>
      <c r="C6" s="21" t="s">
        <v>48</v>
      </c>
      <c r="D6" s="9"/>
      <c r="E6" s="1"/>
      <c r="F6" s="25"/>
      <c r="G6" s="1"/>
      <c r="H6" s="1"/>
      <c r="I6" s="1"/>
    </row>
    <row r="7" spans="1:9" ht="15" customHeight="1" x14ac:dyDescent="0.25">
      <c r="A7" s="44"/>
      <c r="B7" s="44"/>
      <c r="C7" s="3" t="s">
        <v>17</v>
      </c>
      <c r="D7" s="9">
        <v>1964</v>
      </c>
      <c r="E7" s="1">
        <v>30</v>
      </c>
      <c r="F7" s="25">
        <v>420</v>
      </c>
      <c r="G7" s="25"/>
      <c r="H7" s="25"/>
      <c r="I7" s="25"/>
    </row>
    <row r="8" spans="1:9" ht="15" customHeight="1" x14ac:dyDescent="0.25">
      <c r="A8" s="44"/>
      <c r="B8" s="44"/>
      <c r="C8" s="3" t="s">
        <v>18</v>
      </c>
      <c r="D8" s="9">
        <v>1366</v>
      </c>
      <c r="E8" s="1">
        <v>27</v>
      </c>
      <c r="F8" s="25">
        <v>367</v>
      </c>
      <c r="G8" s="25"/>
      <c r="H8" s="25"/>
      <c r="I8" s="25"/>
    </row>
    <row r="9" spans="1:9" ht="15" customHeight="1" x14ac:dyDescent="0.25">
      <c r="A9" s="44"/>
      <c r="B9" s="44"/>
      <c r="C9" s="3" t="s">
        <v>19</v>
      </c>
      <c r="D9" s="9">
        <v>1399</v>
      </c>
      <c r="E9" s="1">
        <v>28</v>
      </c>
      <c r="F9" s="25">
        <v>367</v>
      </c>
      <c r="G9" s="25"/>
      <c r="H9" s="25"/>
      <c r="I9" s="25"/>
    </row>
    <row r="10" spans="1:9" x14ac:dyDescent="0.25">
      <c r="A10" s="44"/>
      <c r="B10" s="44"/>
      <c r="C10" s="3" t="s">
        <v>21</v>
      </c>
      <c r="D10" s="9">
        <v>1643</v>
      </c>
      <c r="E10" s="1">
        <v>29</v>
      </c>
      <c r="F10" s="25">
        <v>429</v>
      </c>
      <c r="G10" s="25"/>
      <c r="H10" s="25"/>
      <c r="I10" s="25"/>
    </row>
    <row r="11" spans="1:9" x14ac:dyDescent="0.25">
      <c r="A11" s="44"/>
      <c r="B11" s="44"/>
      <c r="C11" s="3" t="s">
        <v>22</v>
      </c>
      <c r="D11" s="9">
        <v>1158</v>
      </c>
      <c r="E11" s="1">
        <v>22</v>
      </c>
      <c r="F11" s="25">
        <v>418</v>
      </c>
      <c r="G11" s="25"/>
      <c r="H11" s="25"/>
      <c r="I11" s="25"/>
    </row>
    <row r="12" spans="1:9" ht="39" x14ac:dyDescent="0.25">
      <c r="A12" s="44"/>
      <c r="B12" s="44"/>
      <c r="C12" s="33" t="s">
        <v>76</v>
      </c>
      <c r="D12" s="9">
        <v>630</v>
      </c>
      <c r="E12" s="1"/>
      <c r="F12" s="25">
        <v>1000</v>
      </c>
      <c r="G12" s="25"/>
      <c r="H12" s="25"/>
      <c r="I12" s="25"/>
    </row>
    <row r="13" spans="1:9" x14ac:dyDescent="0.25">
      <c r="A13" s="44"/>
      <c r="B13" s="44"/>
      <c r="C13" s="12" t="s">
        <v>75</v>
      </c>
      <c r="D13" s="11"/>
      <c r="E13" s="11"/>
      <c r="F13" s="26">
        <f>SUM(F7:F12)</f>
        <v>3001</v>
      </c>
      <c r="G13" s="25"/>
      <c r="H13" s="25"/>
      <c r="I13" s="1"/>
    </row>
    <row r="14" spans="1:9" x14ac:dyDescent="0.25">
      <c r="A14" s="44"/>
      <c r="B14" s="44"/>
      <c r="C14" s="12"/>
      <c r="D14" s="9"/>
      <c r="E14" s="9"/>
      <c r="F14" s="25"/>
      <c r="G14" s="25"/>
      <c r="H14" s="25"/>
      <c r="I14" s="1"/>
    </row>
    <row r="15" spans="1:9" x14ac:dyDescent="0.25">
      <c r="A15" s="44"/>
      <c r="B15" s="44"/>
      <c r="C15" s="20" t="s">
        <v>49</v>
      </c>
      <c r="D15" s="9"/>
      <c r="E15" s="9"/>
      <c r="F15" s="25"/>
      <c r="G15" s="25"/>
      <c r="H15" s="25"/>
      <c r="I15" s="1"/>
    </row>
    <row r="16" spans="1:9" x14ac:dyDescent="0.25">
      <c r="A16" s="44"/>
      <c r="B16" s="44"/>
      <c r="C16" s="3" t="s">
        <v>8</v>
      </c>
      <c r="D16" s="9">
        <v>1165</v>
      </c>
      <c r="E16" s="1">
        <v>33</v>
      </c>
      <c r="F16" s="25">
        <v>351</v>
      </c>
      <c r="G16" s="25"/>
      <c r="H16" s="25"/>
      <c r="I16" s="1"/>
    </row>
    <row r="17" spans="1:9" x14ac:dyDescent="0.25">
      <c r="A17" s="44"/>
      <c r="B17" s="44"/>
      <c r="C17" s="3" t="s">
        <v>25</v>
      </c>
      <c r="D17" s="9">
        <v>1353</v>
      </c>
      <c r="E17" s="1">
        <v>23</v>
      </c>
      <c r="F17" s="25">
        <v>369</v>
      </c>
      <c r="G17" s="25"/>
      <c r="H17" s="25"/>
      <c r="I17" s="1"/>
    </row>
    <row r="18" spans="1:9" x14ac:dyDescent="0.25">
      <c r="A18" s="44"/>
      <c r="B18" s="44"/>
      <c r="C18" s="3" t="s">
        <v>23</v>
      </c>
      <c r="D18" s="9">
        <v>3442</v>
      </c>
      <c r="E18" s="1">
        <v>34</v>
      </c>
      <c r="F18" s="25">
        <v>586</v>
      </c>
      <c r="G18" s="25"/>
      <c r="H18" s="25"/>
      <c r="I18" s="1"/>
    </row>
    <row r="19" spans="1:9" x14ac:dyDescent="0.25">
      <c r="A19" s="35"/>
      <c r="B19" s="35"/>
      <c r="C19" s="3" t="s">
        <v>24</v>
      </c>
      <c r="D19" s="9">
        <v>1636</v>
      </c>
      <c r="E19" s="1">
        <v>26</v>
      </c>
      <c r="F19" s="25">
        <v>459</v>
      </c>
      <c r="G19" s="25"/>
      <c r="H19" s="25"/>
      <c r="I19" s="1"/>
    </row>
    <row r="20" spans="1:9" ht="39" x14ac:dyDescent="0.25">
      <c r="A20" s="35"/>
      <c r="B20" s="35"/>
      <c r="C20" s="32" t="s">
        <v>77</v>
      </c>
      <c r="D20" s="1">
        <v>722</v>
      </c>
      <c r="E20" s="1"/>
      <c r="F20" s="1">
        <v>736</v>
      </c>
      <c r="G20" s="1"/>
      <c r="H20" s="1"/>
      <c r="I20" s="1"/>
    </row>
    <row r="21" spans="1:9" x14ac:dyDescent="0.25">
      <c r="A21" s="35"/>
      <c r="B21" s="35"/>
      <c r="C21" s="3" t="s">
        <v>20</v>
      </c>
      <c r="D21" s="9">
        <v>1488</v>
      </c>
      <c r="E21" s="1">
        <v>30</v>
      </c>
      <c r="F21" s="25">
        <v>500</v>
      </c>
      <c r="G21" s="25"/>
      <c r="H21" s="25"/>
      <c r="I21" s="1"/>
    </row>
    <row r="22" spans="1:9" x14ac:dyDescent="0.25">
      <c r="A22" s="35"/>
      <c r="B22" s="35"/>
      <c r="C22" s="12" t="s">
        <v>78</v>
      </c>
      <c r="D22" s="11"/>
      <c r="E22" s="11"/>
      <c r="F22" s="26">
        <f>SUM(F16:F21)</f>
        <v>3001</v>
      </c>
      <c r="G22" s="25"/>
      <c r="H22" s="25"/>
      <c r="I22" s="1"/>
    </row>
    <row r="23" spans="1:9" x14ac:dyDescent="0.25">
      <c r="A23" s="35"/>
      <c r="B23" s="35"/>
      <c r="C23" s="12"/>
      <c r="D23" s="9"/>
      <c r="E23" s="9"/>
      <c r="F23" s="25"/>
      <c r="G23" s="25"/>
      <c r="H23" s="25"/>
      <c r="I23" s="1"/>
    </row>
    <row r="24" spans="1:9" x14ac:dyDescent="0.25">
      <c r="A24" s="35"/>
      <c r="B24" s="35"/>
      <c r="C24" s="20" t="s">
        <v>55</v>
      </c>
      <c r="D24" s="9"/>
      <c r="E24" s="9"/>
      <c r="F24" s="25"/>
      <c r="G24" s="25"/>
      <c r="H24" s="25"/>
      <c r="I24" s="1"/>
    </row>
    <row r="25" spans="1:9" x14ac:dyDescent="0.25">
      <c r="A25" s="35"/>
      <c r="B25" s="35"/>
      <c r="C25" s="3" t="s">
        <v>28</v>
      </c>
      <c r="D25" s="9">
        <v>3619</v>
      </c>
      <c r="E25" s="1">
        <v>55</v>
      </c>
      <c r="F25" s="25">
        <v>750</v>
      </c>
      <c r="G25" s="25"/>
      <c r="H25" s="25"/>
      <c r="I25" s="1"/>
    </row>
    <row r="26" spans="1:9" ht="39" x14ac:dyDescent="0.25">
      <c r="A26" s="35"/>
      <c r="B26" s="35"/>
      <c r="C26" s="33" t="s">
        <v>82</v>
      </c>
      <c r="D26" s="9"/>
      <c r="E26" s="1"/>
      <c r="F26" s="25">
        <v>1451</v>
      </c>
      <c r="G26" s="25"/>
      <c r="H26" s="25"/>
      <c r="I26" s="1"/>
    </row>
    <row r="27" spans="1:9" x14ac:dyDescent="0.25">
      <c r="A27" s="35"/>
      <c r="B27" s="35"/>
      <c r="C27" s="3" t="s">
        <v>29</v>
      </c>
      <c r="D27" s="9">
        <v>3980</v>
      </c>
      <c r="E27" s="1">
        <v>33</v>
      </c>
      <c r="F27" s="25">
        <v>800</v>
      </c>
      <c r="G27" s="25"/>
      <c r="H27" s="25"/>
      <c r="I27" s="1"/>
    </row>
    <row r="28" spans="1:9" x14ac:dyDescent="0.25">
      <c r="A28" s="35"/>
      <c r="B28" s="35"/>
      <c r="C28" s="12" t="s">
        <v>83</v>
      </c>
      <c r="D28" s="11"/>
      <c r="E28" s="40"/>
      <c r="F28" s="26">
        <f>SUM(F25:F27)</f>
        <v>3001</v>
      </c>
      <c r="G28" s="25"/>
      <c r="H28" s="25"/>
      <c r="I28" s="25"/>
    </row>
    <row r="29" spans="1:9" x14ac:dyDescent="0.25">
      <c r="A29" s="35"/>
      <c r="B29" s="35"/>
      <c r="C29" s="12"/>
      <c r="D29" s="9"/>
      <c r="E29" s="1"/>
      <c r="F29" s="25"/>
      <c r="G29" s="25"/>
      <c r="H29" s="25"/>
      <c r="I29" s="25"/>
    </row>
    <row r="30" spans="1:9" x14ac:dyDescent="0.25">
      <c r="A30" s="35"/>
      <c r="B30" s="35"/>
      <c r="C30" s="20" t="s">
        <v>79</v>
      </c>
      <c r="D30" s="9"/>
      <c r="E30" s="1"/>
      <c r="F30" s="25"/>
      <c r="G30" s="25"/>
      <c r="H30" s="25"/>
      <c r="I30" s="1"/>
    </row>
    <row r="31" spans="1:9" x14ac:dyDescent="0.25">
      <c r="A31" s="35"/>
      <c r="B31" s="35"/>
      <c r="C31" s="3" t="s">
        <v>26</v>
      </c>
      <c r="D31" s="9">
        <v>2395</v>
      </c>
      <c r="E31" s="1">
        <v>40</v>
      </c>
      <c r="F31" s="25">
        <v>586</v>
      </c>
      <c r="G31" s="25"/>
      <c r="H31" s="25"/>
      <c r="I31" s="1"/>
    </row>
    <row r="32" spans="1:9" x14ac:dyDescent="0.25">
      <c r="A32" s="35"/>
      <c r="B32" s="35"/>
      <c r="C32" s="3" t="s">
        <v>27</v>
      </c>
      <c r="D32" s="9">
        <v>3806</v>
      </c>
      <c r="E32" s="1">
        <v>58</v>
      </c>
      <c r="F32" s="25">
        <v>957</v>
      </c>
      <c r="G32" s="25"/>
      <c r="H32" s="25"/>
      <c r="I32" s="1"/>
    </row>
    <row r="33" spans="1:9" x14ac:dyDescent="0.25">
      <c r="A33" s="35"/>
      <c r="B33" s="35"/>
      <c r="C33" s="3" t="s">
        <v>31</v>
      </c>
      <c r="D33" s="9">
        <v>1566</v>
      </c>
      <c r="E33" s="1">
        <v>41</v>
      </c>
      <c r="F33" s="25">
        <v>864</v>
      </c>
      <c r="G33" s="25"/>
      <c r="H33" s="25"/>
      <c r="I33" s="1"/>
    </row>
    <row r="34" spans="1:9" x14ac:dyDescent="0.25">
      <c r="A34" s="35"/>
      <c r="B34" s="35"/>
      <c r="C34" s="3" t="s">
        <v>30</v>
      </c>
      <c r="D34" s="9">
        <v>2773</v>
      </c>
      <c r="E34" s="1">
        <v>34</v>
      </c>
      <c r="F34" s="25">
        <v>594</v>
      </c>
      <c r="G34" s="25"/>
      <c r="H34" s="25"/>
      <c r="I34" s="1"/>
    </row>
    <row r="35" spans="1:9" x14ac:dyDescent="0.25">
      <c r="A35" s="35"/>
      <c r="B35" s="35"/>
      <c r="C35" s="12" t="s">
        <v>84</v>
      </c>
      <c r="D35" s="11"/>
      <c r="E35" s="40"/>
      <c r="F35" s="26">
        <f>SUM(F31:F34)</f>
        <v>3001</v>
      </c>
      <c r="G35" s="25"/>
      <c r="H35" s="25"/>
      <c r="I35" s="1"/>
    </row>
    <row r="36" spans="1:9" x14ac:dyDescent="0.25">
      <c r="A36" s="35"/>
      <c r="B36" s="35"/>
      <c r="C36" s="12"/>
      <c r="D36" s="9"/>
      <c r="E36" s="1"/>
      <c r="F36" s="25"/>
      <c r="G36" s="25"/>
      <c r="H36" s="25"/>
      <c r="I36" s="1"/>
    </row>
    <row r="37" spans="1:9" x14ac:dyDescent="0.25">
      <c r="A37" s="35"/>
      <c r="B37" s="35"/>
      <c r="C37" s="20" t="s">
        <v>80</v>
      </c>
      <c r="D37" s="9"/>
      <c r="E37" s="1"/>
      <c r="F37" s="25"/>
      <c r="G37" s="1"/>
      <c r="H37" s="1"/>
      <c r="I37" s="1"/>
    </row>
    <row r="38" spans="1:9" x14ac:dyDescent="0.25">
      <c r="A38" s="35"/>
      <c r="B38" s="35"/>
      <c r="C38" s="1" t="s">
        <v>50</v>
      </c>
      <c r="D38" s="9">
        <v>3494</v>
      </c>
      <c r="E38" s="1">
        <v>50</v>
      </c>
      <c r="F38" s="25">
        <v>694</v>
      </c>
      <c r="G38" s="25"/>
      <c r="H38" s="25"/>
      <c r="I38" s="1"/>
    </row>
    <row r="39" spans="1:9" x14ac:dyDescent="0.25">
      <c r="A39" s="35"/>
      <c r="B39" s="35"/>
      <c r="C39" s="3" t="s">
        <v>35</v>
      </c>
      <c r="D39" s="9">
        <v>2752</v>
      </c>
      <c r="E39" s="1">
        <v>23</v>
      </c>
      <c r="F39" s="25">
        <v>657</v>
      </c>
      <c r="G39" s="25"/>
      <c r="H39" s="25"/>
      <c r="I39" s="1"/>
    </row>
    <row r="40" spans="1:9" x14ac:dyDescent="0.25">
      <c r="A40" s="35"/>
      <c r="B40" s="35"/>
      <c r="C40" s="3" t="s">
        <v>32</v>
      </c>
      <c r="D40" s="9">
        <v>3342</v>
      </c>
      <c r="E40" s="1">
        <v>51</v>
      </c>
      <c r="F40" s="25">
        <v>523</v>
      </c>
      <c r="G40" s="25"/>
      <c r="H40" s="25"/>
      <c r="I40" s="1"/>
    </row>
    <row r="41" spans="1:9" ht="39" x14ac:dyDescent="0.25">
      <c r="A41" s="35"/>
      <c r="B41" s="35"/>
      <c r="C41" s="33" t="s">
        <v>81</v>
      </c>
      <c r="D41" s="9"/>
      <c r="E41" s="1"/>
      <c r="F41" s="25">
        <v>800</v>
      </c>
      <c r="G41" s="25"/>
      <c r="H41" s="25"/>
      <c r="I41" s="1"/>
    </row>
    <row r="42" spans="1:9" x14ac:dyDescent="0.25">
      <c r="A42" s="35"/>
      <c r="B42" s="35"/>
      <c r="C42" s="3" t="s">
        <v>34</v>
      </c>
      <c r="D42" s="9">
        <v>1388</v>
      </c>
      <c r="E42" s="1">
        <v>40</v>
      </c>
      <c r="F42" s="25">
        <v>326</v>
      </c>
      <c r="G42" s="25"/>
      <c r="H42" s="25"/>
      <c r="I42" s="1"/>
    </row>
    <row r="43" spans="1:9" x14ac:dyDescent="0.25">
      <c r="A43" s="35"/>
      <c r="B43" s="35"/>
      <c r="C43" s="3" t="s">
        <v>33</v>
      </c>
      <c r="D43" s="9">
        <v>1388</v>
      </c>
      <c r="E43" s="1">
        <v>25</v>
      </c>
      <c r="F43" s="25">
        <v>582</v>
      </c>
      <c r="G43" s="25"/>
      <c r="H43" s="25"/>
      <c r="I43" s="1"/>
    </row>
    <row r="44" spans="1:9" x14ac:dyDescent="0.25">
      <c r="A44" s="35"/>
      <c r="B44" s="35"/>
      <c r="C44" s="12" t="s">
        <v>85</v>
      </c>
      <c r="D44" s="9"/>
      <c r="E44" s="9"/>
      <c r="F44" s="25">
        <f>SUM(F38:F43)</f>
        <v>3582</v>
      </c>
      <c r="G44" s="25"/>
      <c r="H44" s="25"/>
      <c r="I44" s="1"/>
    </row>
    <row r="45" spans="1:9" x14ac:dyDescent="0.25">
      <c r="A45" s="35"/>
      <c r="B45" s="35"/>
      <c r="C45" s="10" t="s">
        <v>46</v>
      </c>
      <c r="D45" s="11">
        <f>SUM(D6:D44)</f>
        <v>48469</v>
      </c>
      <c r="E45" s="11">
        <f>SUM(E6:E44)</f>
        <v>732</v>
      </c>
      <c r="F45" s="26">
        <f>SUM(F6:F44)/2</f>
        <v>15586</v>
      </c>
      <c r="G45" s="25">
        <f t="shared" ref="G45" si="0">F45*0.83535</f>
        <v>13019.765100000001</v>
      </c>
      <c r="H45" s="25">
        <f t="shared" ref="H45" si="1">F45-G45</f>
        <v>2566.2348999999995</v>
      </c>
      <c r="I45" s="1"/>
    </row>
    <row r="46" spans="1:9" x14ac:dyDescent="0.25">
      <c r="A46" s="35"/>
      <c r="B46" s="35"/>
      <c r="I46" s="1"/>
    </row>
    <row r="47" spans="1:9" x14ac:dyDescent="0.25">
      <c r="A47" s="35"/>
      <c r="B47" s="35"/>
      <c r="I47" s="1"/>
    </row>
    <row r="48" spans="1:9" ht="27.75" customHeight="1" x14ac:dyDescent="0.25">
      <c r="A48" s="35"/>
      <c r="B48" s="35"/>
      <c r="I48" s="1"/>
    </row>
    <row r="49" spans="1:9" x14ac:dyDescent="0.25">
      <c r="A49" s="35"/>
      <c r="B49" s="35"/>
      <c r="I49" s="1"/>
    </row>
    <row r="50" spans="1:9" x14ac:dyDescent="0.25">
      <c r="A50" s="35"/>
      <c r="B50" s="35"/>
      <c r="I50" s="25"/>
    </row>
    <row r="51" spans="1:9" x14ac:dyDescent="0.25">
      <c r="A51" s="35"/>
      <c r="B51" s="35"/>
      <c r="I51" s="1"/>
    </row>
    <row r="52" spans="1:9" x14ac:dyDescent="0.25">
      <c r="A52" s="37"/>
      <c r="B52" s="37"/>
      <c r="I52" s="1"/>
    </row>
    <row r="53" spans="1:9" s="31" customFormat="1" x14ac:dyDescent="0.25">
      <c r="A53" s="36"/>
      <c r="B53" s="36"/>
    </row>
    <row r="54" spans="1:9" s="31" customFormat="1" x14ac:dyDescent="0.25">
      <c r="A54" s="36"/>
      <c r="B54" s="36"/>
    </row>
    <row r="55" spans="1:9" s="31" customFormat="1" x14ac:dyDescent="0.25">
      <c r="A55" s="36"/>
      <c r="B55" s="36"/>
    </row>
    <row r="56" spans="1:9" s="31" customFormat="1" x14ac:dyDescent="0.25">
      <c r="A56" s="36"/>
      <c r="B56" s="36"/>
    </row>
    <row r="57" spans="1:9" s="31" customFormat="1" x14ac:dyDescent="0.25">
      <c r="A57" s="36"/>
      <c r="B57" s="36"/>
    </row>
    <row r="58" spans="1:9" s="31" customFormat="1" x14ac:dyDescent="0.25">
      <c r="A58" s="34"/>
      <c r="B58" s="34"/>
    </row>
    <row r="59" spans="1:9" s="31" customFormat="1" x14ac:dyDescent="0.25">
      <c r="A59" s="34"/>
      <c r="B59" s="34"/>
    </row>
    <row r="60" spans="1:9" s="31" customFormat="1" x14ac:dyDescent="0.25">
      <c r="A60" s="34"/>
      <c r="B60" s="34"/>
    </row>
    <row r="61" spans="1:9" s="31" customFormat="1" x14ac:dyDescent="0.25"/>
    <row r="62" spans="1:9" s="31" customFormat="1" x14ac:dyDescent="0.25"/>
    <row r="63" spans="1:9" s="31" customFormat="1" x14ac:dyDescent="0.25"/>
  </sheetData>
  <mergeCells count="5">
    <mergeCell ref="A4:F4"/>
    <mergeCell ref="A6:A18"/>
    <mergeCell ref="B6:B18"/>
    <mergeCell ref="A3:I3"/>
    <mergeCell ref="A2:I2"/>
  </mergeCells>
  <pageMargins left="0.70866141732283472" right="0.31496062992125984" top="0.74803149606299213" bottom="0.74803149606299213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B28" sqref="B28"/>
    </sheetView>
  </sheetViews>
  <sheetFormatPr defaultRowHeight="15" x14ac:dyDescent="0.25"/>
  <cols>
    <col min="2" max="2" width="20.28515625" customWidth="1"/>
    <col min="9" max="9" width="12" customWidth="1"/>
  </cols>
  <sheetData>
    <row r="1" spans="1:9" x14ac:dyDescent="0.25">
      <c r="B1" s="5" t="s">
        <v>47</v>
      </c>
      <c r="C1" s="5"/>
      <c r="D1" s="5"/>
      <c r="E1" s="5"/>
      <c r="F1" s="5"/>
      <c r="G1" s="5"/>
      <c r="H1" s="5"/>
    </row>
    <row r="2" spans="1:9" ht="45" x14ac:dyDescent="0.25">
      <c r="A2" s="6" t="s">
        <v>37</v>
      </c>
      <c r="B2" s="6" t="s">
        <v>38</v>
      </c>
      <c r="C2" s="50" t="s">
        <v>39</v>
      </c>
      <c r="D2" s="50"/>
      <c r="E2" s="50"/>
      <c r="F2" s="50" t="s">
        <v>40</v>
      </c>
      <c r="G2" s="50"/>
      <c r="H2" s="50"/>
      <c r="I2" s="7" t="s">
        <v>41</v>
      </c>
    </row>
    <row r="3" spans="1:9" x14ac:dyDescent="0.25">
      <c r="A3" s="1"/>
      <c r="B3" s="1"/>
      <c r="C3" s="1" t="s">
        <v>42</v>
      </c>
      <c r="D3" s="1" t="s">
        <v>43</v>
      </c>
      <c r="E3" s="1" t="s">
        <v>44</v>
      </c>
      <c r="F3" s="1" t="s">
        <v>42</v>
      </c>
      <c r="G3" s="1" t="s">
        <v>43</v>
      </c>
      <c r="H3" s="1" t="s">
        <v>44</v>
      </c>
      <c r="I3" s="8" t="s">
        <v>45</v>
      </c>
    </row>
    <row r="4" spans="1:9" x14ac:dyDescent="0.25">
      <c r="A4" s="2">
        <v>1</v>
      </c>
      <c r="B4" s="3" t="s">
        <v>6</v>
      </c>
      <c r="C4" s="1">
        <v>35</v>
      </c>
      <c r="D4" s="1">
        <v>16</v>
      </c>
      <c r="E4" s="1">
        <f>D4*C4</f>
        <v>560</v>
      </c>
      <c r="F4" s="1">
        <v>60.8</v>
      </c>
      <c r="G4" s="1">
        <v>50</v>
      </c>
      <c r="H4" s="9">
        <f>G4*F4</f>
        <v>3040</v>
      </c>
      <c r="I4" s="4">
        <f t="shared" ref="I4:I34" si="0">H4-E4</f>
        <v>2480</v>
      </c>
    </row>
    <row r="5" spans="1:9" x14ac:dyDescent="0.25">
      <c r="A5" s="2">
        <f>A4+1</f>
        <v>2</v>
      </c>
      <c r="B5" s="3" t="s">
        <v>7</v>
      </c>
      <c r="C5" s="1">
        <v>19</v>
      </c>
      <c r="D5" s="1">
        <v>16</v>
      </c>
      <c r="E5" s="1">
        <f t="shared" ref="E5:E34" si="1">D5*C5</f>
        <v>304</v>
      </c>
      <c r="F5" s="1">
        <v>63</v>
      </c>
      <c r="G5" s="1">
        <v>46</v>
      </c>
      <c r="H5" s="9">
        <f t="shared" ref="H5:H34" si="2">G5*F5</f>
        <v>2898</v>
      </c>
      <c r="I5" s="4">
        <f t="shared" si="0"/>
        <v>2594</v>
      </c>
    </row>
    <row r="6" spans="1:9" x14ac:dyDescent="0.25">
      <c r="A6" s="2">
        <f t="shared" ref="A6:A34" si="3">A5+1</f>
        <v>3</v>
      </c>
      <c r="B6" s="3" t="s">
        <v>8</v>
      </c>
      <c r="C6" s="1">
        <v>42</v>
      </c>
      <c r="D6" s="1">
        <v>16</v>
      </c>
      <c r="E6" s="1">
        <f t="shared" si="1"/>
        <v>672</v>
      </c>
      <c r="F6" s="1">
        <v>58</v>
      </c>
      <c r="G6" s="1">
        <v>29</v>
      </c>
      <c r="H6" s="9">
        <f t="shared" si="2"/>
        <v>1682</v>
      </c>
      <c r="I6" s="4">
        <f t="shared" si="0"/>
        <v>1010</v>
      </c>
    </row>
    <row r="7" spans="1:9" x14ac:dyDescent="0.25">
      <c r="A7" s="2">
        <f t="shared" si="3"/>
        <v>4</v>
      </c>
      <c r="B7" s="3" t="s">
        <v>9</v>
      </c>
      <c r="C7" s="1">
        <v>42</v>
      </c>
      <c r="D7" s="1">
        <v>16</v>
      </c>
      <c r="E7" s="1">
        <f t="shared" si="1"/>
        <v>672</v>
      </c>
      <c r="F7" s="1">
        <v>69</v>
      </c>
      <c r="G7" s="1">
        <v>39</v>
      </c>
      <c r="H7" s="9">
        <f t="shared" si="2"/>
        <v>2691</v>
      </c>
      <c r="I7" s="4">
        <f t="shared" si="0"/>
        <v>2019</v>
      </c>
    </row>
    <row r="8" spans="1:9" x14ac:dyDescent="0.25">
      <c r="A8" s="2">
        <f t="shared" si="3"/>
        <v>5</v>
      </c>
      <c r="B8" s="3" t="s">
        <v>10</v>
      </c>
      <c r="C8" s="1">
        <v>29</v>
      </c>
      <c r="D8" s="1">
        <v>13</v>
      </c>
      <c r="E8" s="1">
        <f t="shared" si="1"/>
        <v>377</v>
      </c>
      <c r="F8" s="1">
        <v>57</v>
      </c>
      <c r="G8" s="1">
        <v>48</v>
      </c>
      <c r="H8" s="9">
        <f t="shared" si="2"/>
        <v>2736</v>
      </c>
      <c r="I8" s="4">
        <f t="shared" si="0"/>
        <v>2359</v>
      </c>
    </row>
    <row r="9" spans="1:9" x14ac:dyDescent="0.25">
      <c r="A9" s="2">
        <f t="shared" si="3"/>
        <v>6</v>
      </c>
      <c r="B9" s="3" t="s">
        <v>11</v>
      </c>
      <c r="C9" s="1">
        <v>39</v>
      </c>
      <c r="D9" s="1">
        <v>16</v>
      </c>
      <c r="E9" s="1">
        <f t="shared" si="1"/>
        <v>624</v>
      </c>
      <c r="F9" s="1">
        <v>82</v>
      </c>
      <c r="G9" s="1">
        <v>53</v>
      </c>
      <c r="H9" s="9">
        <f t="shared" si="2"/>
        <v>4346</v>
      </c>
      <c r="I9" s="4">
        <f t="shared" si="0"/>
        <v>3722</v>
      </c>
    </row>
    <row r="10" spans="1:9" x14ac:dyDescent="0.25">
      <c r="A10" s="2">
        <f t="shared" si="3"/>
        <v>7</v>
      </c>
      <c r="B10" s="3" t="s">
        <v>12</v>
      </c>
      <c r="C10" s="1">
        <v>42</v>
      </c>
      <c r="D10" s="1">
        <v>16</v>
      </c>
      <c r="E10" s="1">
        <f t="shared" si="1"/>
        <v>672</v>
      </c>
      <c r="F10" s="1">
        <v>50</v>
      </c>
      <c r="G10" s="1">
        <v>35.200000000000003</v>
      </c>
      <c r="H10" s="9">
        <f t="shared" si="2"/>
        <v>1760.0000000000002</v>
      </c>
      <c r="I10" s="4">
        <f t="shared" si="0"/>
        <v>1088.0000000000002</v>
      </c>
    </row>
    <row r="11" spans="1:9" x14ac:dyDescent="0.25">
      <c r="A11" s="2">
        <f t="shared" si="3"/>
        <v>8</v>
      </c>
      <c r="B11" s="3" t="s">
        <v>13</v>
      </c>
      <c r="C11" s="1">
        <v>41</v>
      </c>
      <c r="D11" s="1">
        <v>16</v>
      </c>
      <c r="E11" s="1">
        <f t="shared" si="1"/>
        <v>656</v>
      </c>
      <c r="F11" s="1">
        <v>58</v>
      </c>
      <c r="G11" s="1">
        <v>39</v>
      </c>
      <c r="H11" s="9">
        <f t="shared" si="2"/>
        <v>2262</v>
      </c>
      <c r="I11" s="4">
        <f t="shared" si="0"/>
        <v>1606</v>
      </c>
    </row>
    <row r="12" spans="1:9" x14ac:dyDescent="0.25">
      <c r="A12" s="2">
        <f t="shared" si="3"/>
        <v>9</v>
      </c>
      <c r="B12" s="3" t="s">
        <v>14</v>
      </c>
      <c r="C12" s="1">
        <v>42</v>
      </c>
      <c r="D12" s="1">
        <v>16</v>
      </c>
      <c r="E12" s="1">
        <f t="shared" si="1"/>
        <v>672</v>
      </c>
      <c r="F12" s="1">
        <v>70.3</v>
      </c>
      <c r="G12" s="1">
        <v>40.5</v>
      </c>
      <c r="H12" s="9">
        <f t="shared" si="2"/>
        <v>2847.15</v>
      </c>
      <c r="I12" s="4">
        <f t="shared" si="0"/>
        <v>2175.15</v>
      </c>
    </row>
    <row r="13" spans="1:9" x14ac:dyDescent="0.25">
      <c r="A13" s="2">
        <f t="shared" si="3"/>
        <v>10</v>
      </c>
      <c r="B13" s="3" t="s">
        <v>15</v>
      </c>
      <c r="C13" s="1">
        <v>42</v>
      </c>
      <c r="D13" s="1">
        <v>16</v>
      </c>
      <c r="E13" s="1">
        <f t="shared" si="1"/>
        <v>672</v>
      </c>
      <c r="F13" s="1">
        <v>65.7</v>
      </c>
      <c r="G13" s="1">
        <v>41</v>
      </c>
      <c r="H13" s="9">
        <f t="shared" si="2"/>
        <v>2693.7000000000003</v>
      </c>
      <c r="I13" s="4">
        <f t="shared" si="0"/>
        <v>2021.7000000000003</v>
      </c>
    </row>
    <row r="14" spans="1:9" x14ac:dyDescent="0.25">
      <c r="A14" s="2">
        <f t="shared" si="3"/>
        <v>11</v>
      </c>
      <c r="B14" s="3" t="s">
        <v>16</v>
      </c>
      <c r="C14" s="1">
        <v>42</v>
      </c>
      <c r="D14" s="1">
        <v>16</v>
      </c>
      <c r="E14" s="1">
        <f t="shared" si="1"/>
        <v>672</v>
      </c>
      <c r="F14" s="1">
        <v>57</v>
      </c>
      <c r="G14" s="1">
        <v>57</v>
      </c>
      <c r="H14" s="9">
        <f t="shared" si="2"/>
        <v>3249</v>
      </c>
      <c r="I14" s="4">
        <f t="shared" si="0"/>
        <v>2577</v>
      </c>
    </row>
    <row r="15" spans="1:9" x14ac:dyDescent="0.25">
      <c r="A15" s="2">
        <f t="shared" si="3"/>
        <v>12</v>
      </c>
      <c r="B15" s="3" t="s">
        <v>17</v>
      </c>
      <c r="C15" s="1">
        <v>42</v>
      </c>
      <c r="D15" s="1">
        <v>16</v>
      </c>
      <c r="E15" s="1">
        <f t="shared" si="1"/>
        <v>672</v>
      </c>
      <c r="F15" s="1">
        <v>81</v>
      </c>
      <c r="G15" s="1">
        <v>32</v>
      </c>
      <c r="H15" s="9">
        <f t="shared" si="2"/>
        <v>2592</v>
      </c>
      <c r="I15" s="4">
        <f t="shared" si="0"/>
        <v>1920</v>
      </c>
    </row>
    <row r="16" spans="1:9" x14ac:dyDescent="0.25">
      <c r="A16" s="2">
        <f t="shared" si="3"/>
        <v>13</v>
      </c>
      <c r="B16" s="3" t="s">
        <v>18</v>
      </c>
      <c r="C16" s="1">
        <v>42</v>
      </c>
      <c r="D16" s="1">
        <v>16</v>
      </c>
      <c r="E16" s="1">
        <f t="shared" si="1"/>
        <v>672</v>
      </c>
      <c r="F16" s="1">
        <v>73</v>
      </c>
      <c r="G16" s="1">
        <v>36</v>
      </c>
      <c r="H16" s="9">
        <f t="shared" si="2"/>
        <v>2628</v>
      </c>
      <c r="I16" s="4">
        <f t="shared" si="0"/>
        <v>1956</v>
      </c>
    </row>
    <row r="17" spans="1:9" x14ac:dyDescent="0.25">
      <c r="A17" s="2">
        <f t="shared" si="3"/>
        <v>14</v>
      </c>
      <c r="B17" s="3" t="s">
        <v>19</v>
      </c>
      <c r="C17" s="1">
        <v>42</v>
      </c>
      <c r="D17" s="1">
        <v>16</v>
      </c>
      <c r="E17" s="1">
        <f t="shared" si="1"/>
        <v>672</v>
      </c>
      <c r="F17" s="1">
        <v>74</v>
      </c>
      <c r="G17" s="1">
        <v>33</v>
      </c>
      <c r="H17" s="9">
        <f t="shared" si="2"/>
        <v>2442</v>
      </c>
      <c r="I17" s="4">
        <f t="shared" si="0"/>
        <v>1770</v>
      </c>
    </row>
    <row r="18" spans="1:9" x14ac:dyDescent="0.25">
      <c r="A18" s="2">
        <f t="shared" si="3"/>
        <v>15</v>
      </c>
      <c r="B18" s="3" t="s">
        <v>20</v>
      </c>
      <c r="C18" s="1">
        <v>42</v>
      </c>
      <c r="D18" s="1">
        <v>16</v>
      </c>
      <c r="E18" s="1">
        <f t="shared" si="1"/>
        <v>672</v>
      </c>
      <c r="F18" s="1">
        <v>60.5</v>
      </c>
      <c r="G18" s="1">
        <v>33.200000000000003</v>
      </c>
      <c r="H18" s="9">
        <f t="shared" si="2"/>
        <v>2008.6000000000001</v>
      </c>
      <c r="I18" s="4">
        <f t="shared" si="0"/>
        <v>1336.6000000000001</v>
      </c>
    </row>
    <row r="19" spans="1:9" x14ac:dyDescent="0.25">
      <c r="A19" s="2">
        <f t="shared" si="3"/>
        <v>16</v>
      </c>
      <c r="B19" s="3" t="s">
        <v>21</v>
      </c>
      <c r="C19" s="1">
        <v>42</v>
      </c>
      <c r="D19" s="1">
        <v>16</v>
      </c>
      <c r="E19" s="1">
        <f t="shared" si="1"/>
        <v>672</v>
      </c>
      <c r="F19" s="1">
        <v>71</v>
      </c>
      <c r="G19" s="1">
        <v>26</v>
      </c>
      <c r="H19" s="9">
        <f t="shared" si="2"/>
        <v>1846</v>
      </c>
      <c r="I19" s="4">
        <f t="shared" si="0"/>
        <v>1174</v>
      </c>
    </row>
    <row r="20" spans="1:9" x14ac:dyDescent="0.25">
      <c r="A20" s="2">
        <f t="shared" si="3"/>
        <v>17</v>
      </c>
      <c r="B20" s="3" t="s">
        <v>22</v>
      </c>
      <c r="C20" s="1">
        <v>42</v>
      </c>
      <c r="D20" s="1">
        <v>16</v>
      </c>
      <c r="E20" s="1">
        <f t="shared" si="1"/>
        <v>672</v>
      </c>
      <c r="F20" s="1">
        <v>66.3</v>
      </c>
      <c r="G20" s="1">
        <v>27.6</v>
      </c>
      <c r="H20" s="9">
        <f t="shared" si="2"/>
        <v>1829.88</v>
      </c>
      <c r="I20" s="4">
        <f t="shared" si="0"/>
        <v>1157.8800000000001</v>
      </c>
    </row>
    <row r="21" spans="1:9" x14ac:dyDescent="0.25">
      <c r="A21" s="2">
        <f t="shared" si="3"/>
        <v>18</v>
      </c>
      <c r="B21" s="3" t="s">
        <v>23</v>
      </c>
      <c r="C21" s="1">
        <v>42</v>
      </c>
      <c r="D21" s="1">
        <v>16</v>
      </c>
      <c r="E21" s="1">
        <f t="shared" si="1"/>
        <v>672</v>
      </c>
      <c r="F21" s="1">
        <v>79.5</v>
      </c>
      <c r="G21" s="1">
        <v>60.2</v>
      </c>
      <c r="H21" s="9">
        <f t="shared" si="2"/>
        <v>4785.9000000000005</v>
      </c>
      <c r="I21" s="4">
        <f t="shared" si="0"/>
        <v>4113.9000000000005</v>
      </c>
    </row>
    <row r="22" spans="1:9" x14ac:dyDescent="0.25">
      <c r="A22" s="2">
        <f t="shared" si="3"/>
        <v>19</v>
      </c>
      <c r="B22" s="3" t="s">
        <v>24</v>
      </c>
      <c r="C22" s="1">
        <v>42</v>
      </c>
      <c r="D22" s="1">
        <v>16</v>
      </c>
      <c r="E22" s="1">
        <f t="shared" si="1"/>
        <v>672</v>
      </c>
      <c r="F22" s="1">
        <v>51</v>
      </c>
      <c r="G22" s="1">
        <v>29.5</v>
      </c>
      <c r="H22" s="9">
        <f t="shared" si="2"/>
        <v>1504.5</v>
      </c>
      <c r="I22" s="4">
        <f t="shared" si="0"/>
        <v>832.5</v>
      </c>
    </row>
    <row r="23" spans="1:9" x14ac:dyDescent="0.25">
      <c r="A23" s="2">
        <f t="shared" si="3"/>
        <v>20</v>
      </c>
      <c r="B23" s="3" t="s">
        <v>25</v>
      </c>
      <c r="C23" s="1">
        <v>39</v>
      </c>
      <c r="D23" s="1">
        <v>16</v>
      </c>
      <c r="E23" s="1">
        <f t="shared" si="1"/>
        <v>624</v>
      </c>
      <c r="F23" s="1">
        <v>64</v>
      </c>
      <c r="G23" s="1">
        <v>25</v>
      </c>
      <c r="H23" s="9">
        <f t="shared" si="2"/>
        <v>1600</v>
      </c>
      <c r="I23" s="4">
        <f t="shared" si="0"/>
        <v>976</v>
      </c>
    </row>
    <row r="24" spans="1:9" x14ac:dyDescent="0.25">
      <c r="A24" s="2">
        <f t="shared" si="3"/>
        <v>21</v>
      </c>
      <c r="B24" s="3" t="s">
        <v>26</v>
      </c>
      <c r="C24" s="1">
        <v>69</v>
      </c>
      <c r="D24" s="1">
        <v>16</v>
      </c>
      <c r="E24" s="1">
        <f t="shared" si="1"/>
        <v>1104</v>
      </c>
      <c r="F24" s="1">
        <v>87</v>
      </c>
      <c r="G24" s="1">
        <v>34</v>
      </c>
      <c r="H24" s="9">
        <f t="shared" si="2"/>
        <v>2958</v>
      </c>
      <c r="I24" s="4">
        <f t="shared" si="0"/>
        <v>1854</v>
      </c>
    </row>
    <row r="25" spans="1:9" x14ac:dyDescent="0.25">
      <c r="A25" s="2">
        <f t="shared" si="3"/>
        <v>22</v>
      </c>
      <c r="B25" s="3" t="s">
        <v>27</v>
      </c>
      <c r="C25" s="1">
        <v>65</v>
      </c>
      <c r="D25" s="1">
        <v>16</v>
      </c>
      <c r="E25" s="1">
        <f t="shared" si="1"/>
        <v>1040</v>
      </c>
      <c r="F25" s="1">
        <v>77.5</v>
      </c>
      <c r="G25" s="1">
        <v>54</v>
      </c>
      <c r="H25" s="9">
        <f t="shared" si="2"/>
        <v>4185</v>
      </c>
      <c r="I25" s="4">
        <f t="shared" si="0"/>
        <v>3145</v>
      </c>
    </row>
    <row r="26" spans="1:9" x14ac:dyDescent="0.25">
      <c r="A26" s="2">
        <f t="shared" si="3"/>
        <v>23</v>
      </c>
      <c r="B26" s="3" t="s">
        <v>28</v>
      </c>
      <c r="C26" s="1">
        <v>60</v>
      </c>
      <c r="D26" s="1">
        <v>16</v>
      </c>
      <c r="E26" s="1">
        <f t="shared" si="1"/>
        <v>960</v>
      </c>
      <c r="F26" s="1">
        <v>72.5</v>
      </c>
      <c r="G26" s="1">
        <v>62</v>
      </c>
      <c r="H26" s="9">
        <f t="shared" si="2"/>
        <v>4495</v>
      </c>
      <c r="I26" s="4">
        <f t="shared" si="0"/>
        <v>3535</v>
      </c>
    </row>
    <row r="27" spans="1:9" x14ac:dyDescent="0.25">
      <c r="A27" s="2">
        <f t="shared" si="3"/>
        <v>24</v>
      </c>
      <c r="B27" s="3" t="s">
        <v>29</v>
      </c>
      <c r="C27" s="1">
        <v>41</v>
      </c>
      <c r="D27" s="1">
        <v>16</v>
      </c>
      <c r="E27" s="1">
        <f t="shared" si="1"/>
        <v>656</v>
      </c>
      <c r="F27" s="1">
        <v>74.2</v>
      </c>
      <c r="G27" s="1">
        <v>54.5</v>
      </c>
      <c r="H27" s="9">
        <f t="shared" si="2"/>
        <v>4043.9</v>
      </c>
      <c r="I27" s="4">
        <f t="shared" si="0"/>
        <v>3387.9</v>
      </c>
    </row>
    <row r="28" spans="1:9" x14ac:dyDescent="0.25">
      <c r="A28" s="2">
        <f t="shared" si="3"/>
        <v>25</v>
      </c>
      <c r="B28" s="3" t="s">
        <v>30</v>
      </c>
      <c r="C28" s="1">
        <v>67</v>
      </c>
      <c r="D28" s="1">
        <v>16</v>
      </c>
      <c r="E28" s="1">
        <f t="shared" si="1"/>
        <v>1072</v>
      </c>
      <c r="F28" s="1">
        <v>85</v>
      </c>
      <c r="G28" s="1">
        <v>45</v>
      </c>
      <c r="H28" s="9">
        <f t="shared" si="2"/>
        <v>3825</v>
      </c>
      <c r="I28" s="4">
        <f t="shared" si="0"/>
        <v>2753</v>
      </c>
    </row>
    <row r="29" spans="1:9" x14ac:dyDescent="0.25">
      <c r="A29" s="2">
        <f t="shared" si="3"/>
        <v>26</v>
      </c>
      <c r="B29" s="3" t="s">
        <v>31</v>
      </c>
      <c r="C29" s="1">
        <v>32</v>
      </c>
      <c r="D29" s="1">
        <v>23</v>
      </c>
      <c r="E29" s="1">
        <f t="shared" si="1"/>
        <v>736</v>
      </c>
      <c r="F29" s="1">
        <v>62</v>
      </c>
      <c r="G29" s="1">
        <v>49</v>
      </c>
      <c r="H29" s="9">
        <f t="shared" si="2"/>
        <v>3038</v>
      </c>
      <c r="I29" s="4">
        <f t="shared" si="0"/>
        <v>2302</v>
      </c>
    </row>
    <row r="30" spans="1:9" x14ac:dyDescent="0.25">
      <c r="A30" s="2">
        <f t="shared" si="3"/>
        <v>27</v>
      </c>
      <c r="B30" s="3" t="s">
        <v>32</v>
      </c>
      <c r="C30" s="1">
        <v>69</v>
      </c>
      <c r="D30" s="1">
        <v>16</v>
      </c>
      <c r="E30" s="1">
        <f t="shared" si="1"/>
        <v>1104</v>
      </c>
      <c r="F30" s="1">
        <v>79</v>
      </c>
      <c r="G30" s="1">
        <v>54</v>
      </c>
      <c r="H30" s="9">
        <f t="shared" si="2"/>
        <v>4266</v>
      </c>
      <c r="I30" s="4">
        <f t="shared" si="0"/>
        <v>3162</v>
      </c>
    </row>
    <row r="31" spans="1:9" x14ac:dyDescent="0.25">
      <c r="A31" s="2">
        <f t="shared" si="3"/>
        <v>28</v>
      </c>
      <c r="B31" s="3" t="s">
        <v>33</v>
      </c>
      <c r="C31" s="1">
        <v>30</v>
      </c>
      <c r="D31" s="1">
        <v>16</v>
      </c>
      <c r="E31" s="1">
        <f t="shared" si="1"/>
        <v>480</v>
      </c>
      <c r="F31" s="1">
        <v>42</v>
      </c>
      <c r="G31" s="1">
        <v>39</v>
      </c>
      <c r="H31" s="9">
        <f t="shared" si="2"/>
        <v>1638</v>
      </c>
      <c r="I31" s="4">
        <f t="shared" si="0"/>
        <v>1158</v>
      </c>
    </row>
    <row r="32" spans="1:9" x14ac:dyDescent="0.25">
      <c r="A32" s="2">
        <f t="shared" si="3"/>
        <v>29</v>
      </c>
      <c r="B32" s="3" t="s">
        <v>34</v>
      </c>
      <c r="C32" s="1">
        <v>26</v>
      </c>
      <c r="D32" s="1">
        <v>16</v>
      </c>
      <c r="E32" s="1">
        <f t="shared" si="1"/>
        <v>416</v>
      </c>
      <c r="F32" s="1">
        <v>44</v>
      </c>
      <c r="G32" s="1">
        <v>41</v>
      </c>
      <c r="H32" s="9">
        <f t="shared" si="2"/>
        <v>1804</v>
      </c>
      <c r="I32" s="4">
        <f t="shared" si="0"/>
        <v>1388</v>
      </c>
    </row>
    <row r="33" spans="1:9" x14ac:dyDescent="0.25">
      <c r="A33" s="2">
        <f t="shared" si="3"/>
        <v>30</v>
      </c>
      <c r="B33" s="3" t="s">
        <v>35</v>
      </c>
      <c r="C33" s="1">
        <v>40</v>
      </c>
      <c r="D33" s="1">
        <v>16</v>
      </c>
      <c r="E33" s="1">
        <f t="shared" si="1"/>
        <v>640</v>
      </c>
      <c r="F33" s="1">
        <v>64</v>
      </c>
      <c r="G33" s="1">
        <v>53</v>
      </c>
      <c r="H33" s="9">
        <f t="shared" si="2"/>
        <v>3392</v>
      </c>
      <c r="I33" s="4">
        <f t="shared" si="0"/>
        <v>2752</v>
      </c>
    </row>
    <row r="34" spans="1:9" x14ac:dyDescent="0.25">
      <c r="A34" s="2">
        <f t="shared" si="3"/>
        <v>31</v>
      </c>
      <c r="B34" s="1" t="s">
        <v>36</v>
      </c>
      <c r="C34" s="1">
        <v>60</v>
      </c>
      <c r="D34" s="1">
        <v>16</v>
      </c>
      <c r="E34" s="1">
        <f t="shared" si="1"/>
        <v>960</v>
      </c>
      <c r="F34" s="1">
        <v>89</v>
      </c>
      <c r="G34" s="1">
        <v>50</v>
      </c>
      <c r="H34" s="9">
        <f t="shared" si="2"/>
        <v>4450</v>
      </c>
      <c r="I34" s="4">
        <f t="shared" si="0"/>
        <v>3490</v>
      </c>
    </row>
  </sheetData>
  <mergeCells count="2">
    <mergeCell ref="C2:E2"/>
    <mergeCell ref="F2:H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Горсреда улучшенная исходник</vt:lpstr>
      <vt:lpstr>Горсреда улучшенная для програм</vt:lpstr>
      <vt:lpstr>исходн.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2019-12-19T12:08:49Z</dcterms:modified>
</cp:coreProperties>
</file>